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5e4dea66dde9b0/Documents/Squash/Newton Abbot Squash/Finance/FY2025 Year End/"/>
    </mc:Choice>
  </mc:AlternateContent>
  <xr:revisionPtr revIDLastSave="8" documentId="8_{4C121A47-4A92-4368-AEFA-D367B1BF3A0F}" xr6:coauthVersionLast="47" xr6:coauthVersionMax="47" xr10:uidLastSave="{52BC39A9-B8E6-43E6-A30B-D5D9C92D1059}"/>
  <bookViews>
    <workbookView xWindow="-120" yWindow="-16320" windowWidth="29040" windowHeight="15720" xr2:uid="{9B24E9DB-84A8-456B-8C80-F3C7A8CC07B3}"/>
  </bookViews>
  <sheets>
    <sheet name="Fin Stats - P&amp;L Mngt Style" sheetId="1" r:id="rId1"/>
    <sheet name="Fin Stats - BS Mngt Style" sheetId="2" r:id="rId2"/>
    <sheet name="Fixed Assets" sheetId="3" r:id="rId3"/>
  </sheets>
  <externalReferences>
    <externalReference r:id="rId4"/>
  </externalReferences>
  <definedNames>
    <definedName name="_xlnm.Print_Area" localSheetId="1">'Fin Stats - BS Mngt Style'!$C$1:$I$71</definedName>
    <definedName name="_xlnm.Print_Area" localSheetId="0">'Fin Stats - P&amp;L Mngt Style'!$C$1:$M$89</definedName>
    <definedName name="_xlnm.Print_Area" localSheetId="2">'Fixed Assets'!$A$1:$J$20</definedName>
    <definedName name="_xlnm.Print_Titles" localSheetId="0">'Fin Stats - P&amp;L Mngt Style'!$1:$8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2" l="1"/>
  <c r="K69" i="2"/>
  <c r="I69" i="2"/>
  <c r="H69" i="2"/>
  <c r="F69" i="2"/>
  <c r="D69" i="2"/>
  <c r="L68" i="2"/>
  <c r="K68" i="2"/>
  <c r="I68" i="2"/>
  <c r="H68" i="2"/>
  <c r="F68" i="2"/>
  <c r="D68" i="2"/>
  <c r="L62" i="2"/>
  <c r="K62" i="2"/>
  <c r="I62" i="2"/>
  <c r="H62" i="2"/>
  <c r="F62" i="2"/>
  <c r="D62" i="2"/>
  <c r="L61" i="2"/>
  <c r="L63" i="2" s="1"/>
  <c r="K61" i="2"/>
  <c r="K63" i="2" s="1"/>
  <c r="I61" i="2"/>
  <c r="I63" i="2" s="1"/>
  <c r="H61" i="2"/>
  <c r="H63" i="2" s="1"/>
  <c r="F61" i="2"/>
  <c r="F63" i="2" s="1"/>
  <c r="D61" i="2"/>
  <c r="D63" i="2" s="1"/>
  <c r="L53" i="2"/>
  <c r="K53" i="2"/>
  <c r="I53" i="2"/>
  <c r="H53" i="2"/>
  <c r="F53" i="2"/>
  <c r="D53" i="2"/>
  <c r="L52" i="2"/>
  <c r="K52" i="2"/>
  <c r="I52" i="2"/>
  <c r="H52" i="2"/>
  <c r="F52" i="2"/>
  <c r="D52" i="2"/>
  <c r="L51" i="2"/>
  <c r="K51" i="2"/>
  <c r="I51" i="2"/>
  <c r="H51" i="2"/>
  <c r="F51" i="2"/>
  <c r="D51" i="2"/>
  <c r="L50" i="2"/>
  <c r="K50" i="2"/>
  <c r="I50" i="2"/>
  <c r="H50" i="2"/>
  <c r="F50" i="2"/>
  <c r="D50" i="2"/>
  <c r="L49" i="2"/>
  <c r="K49" i="2"/>
  <c r="I49" i="2"/>
  <c r="H49" i="2"/>
  <c r="F49" i="2"/>
  <c r="D49" i="2"/>
  <c r="L48" i="2"/>
  <c r="K48" i="2"/>
  <c r="I48" i="2"/>
  <c r="H48" i="2"/>
  <c r="F48" i="2"/>
  <c r="D48" i="2"/>
  <c r="D54" i="2" s="1"/>
  <c r="D56" i="2" s="1"/>
  <c r="L47" i="2"/>
  <c r="K47" i="2"/>
  <c r="I47" i="2"/>
  <c r="H47" i="2"/>
  <c r="F47" i="2"/>
  <c r="D47" i="2"/>
  <c r="L46" i="2"/>
  <c r="L54" i="2" s="1"/>
  <c r="L56" i="2" s="1"/>
  <c r="K46" i="2"/>
  <c r="K54" i="2" s="1"/>
  <c r="K56" i="2" s="1"/>
  <c r="I46" i="2"/>
  <c r="I54" i="2" s="1"/>
  <c r="I56" i="2" s="1"/>
  <c r="H46" i="2"/>
  <c r="H54" i="2" s="1"/>
  <c r="H56" i="2" s="1"/>
  <c r="F46" i="2"/>
  <c r="F54" i="2" s="1"/>
  <c r="F56" i="2" s="1"/>
  <c r="D46" i="2"/>
  <c r="J46" i="2" s="1"/>
  <c r="L38" i="2"/>
  <c r="K38" i="2"/>
  <c r="I38" i="2"/>
  <c r="H38" i="2"/>
  <c r="F38" i="2"/>
  <c r="D38" i="2"/>
  <c r="L37" i="2"/>
  <c r="K37" i="2"/>
  <c r="I37" i="2"/>
  <c r="H37" i="2"/>
  <c r="F37" i="2"/>
  <c r="D37" i="2"/>
  <c r="L36" i="2"/>
  <c r="K36" i="2"/>
  <c r="I36" i="2"/>
  <c r="H36" i="2"/>
  <c r="F36" i="2"/>
  <c r="D36" i="2"/>
  <c r="L35" i="2"/>
  <c r="K35" i="2"/>
  <c r="I35" i="2"/>
  <c r="H35" i="2"/>
  <c r="F35" i="2"/>
  <c r="D35" i="2"/>
  <c r="L34" i="2"/>
  <c r="K34" i="2"/>
  <c r="I34" i="2"/>
  <c r="H34" i="2"/>
  <c r="F34" i="2"/>
  <c r="D34" i="2"/>
  <c r="L33" i="2"/>
  <c r="K33" i="2"/>
  <c r="I33" i="2"/>
  <c r="H33" i="2"/>
  <c r="F33" i="2"/>
  <c r="D33" i="2"/>
  <c r="L32" i="2"/>
  <c r="K32" i="2"/>
  <c r="I32" i="2"/>
  <c r="H32" i="2"/>
  <c r="F32" i="2"/>
  <c r="D32" i="2"/>
  <c r="L31" i="2"/>
  <c r="K31" i="2"/>
  <c r="K39" i="2" s="1"/>
  <c r="I31" i="2"/>
  <c r="I39" i="2" s="1"/>
  <c r="H31" i="2"/>
  <c r="F31" i="2"/>
  <c r="D31" i="2"/>
  <c r="D39" i="2" s="1"/>
  <c r="L30" i="2"/>
  <c r="L39" i="2" s="1"/>
  <c r="K30" i="2"/>
  <c r="I30" i="2"/>
  <c r="H30" i="2"/>
  <c r="H39" i="2" s="1"/>
  <c r="F30" i="2"/>
  <c r="F39" i="2" s="1"/>
  <c r="D30" i="2"/>
  <c r="L26" i="2"/>
  <c r="K26" i="2"/>
  <c r="I26" i="2"/>
  <c r="H26" i="2"/>
  <c r="F26" i="2"/>
  <c r="D26" i="2"/>
  <c r="L25" i="2"/>
  <c r="K25" i="2"/>
  <c r="I25" i="2"/>
  <c r="H25" i="2"/>
  <c r="F25" i="2"/>
  <c r="D25" i="2"/>
  <c r="L24" i="2"/>
  <c r="K24" i="2"/>
  <c r="I24" i="2"/>
  <c r="H24" i="2"/>
  <c r="F24" i="2"/>
  <c r="D24" i="2"/>
  <c r="L23" i="2"/>
  <c r="K23" i="2"/>
  <c r="I23" i="2"/>
  <c r="H23" i="2"/>
  <c r="F23" i="2"/>
  <c r="D23" i="2"/>
  <c r="L22" i="2"/>
  <c r="K22" i="2"/>
  <c r="I22" i="2"/>
  <c r="H22" i="2"/>
  <c r="F22" i="2"/>
  <c r="D22" i="2"/>
  <c r="L21" i="2"/>
  <c r="K21" i="2"/>
  <c r="K28" i="2" s="1"/>
  <c r="I21" i="2"/>
  <c r="I28" i="2" s="1"/>
  <c r="I41" i="2" s="1"/>
  <c r="I58" i="2" s="1"/>
  <c r="H21" i="2"/>
  <c r="F21" i="2"/>
  <c r="D21" i="2"/>
  <c r="D28" i="2" s="1"/>
  <c r="L20" i="2"/>
  <c r="L28" i="2" s="1"/>
  <c r="L41" i="2" s="1"/>
  <c r="L58" i="2" s="1"/>
  <c r="K20" i="2"/>
  <c r="I20" i="2"/>
  <c r="H20" i="2"/>
  <c r="H28" i="2" s="1"/>
  <c r="F20" i="2"/>
  <c r="F28" i="2" s="1"/>
  <c r="F41" i="2" s="1"/>
  <c r="F58" i="2" s="1"/>
  <c r="D20" i="2"/>
  <c r="L15" i="2"/>
  <c r="K15" i="2"/>
  <c r="I15" i="2"/>
  <c r="H15" i="2"/>
  <c r="F15" i="2"/>
  <c r="D15" i="2"/>
  <c r="L14" i="2"/>
  <c r="K14" i="2"/>
  <c r="I14" i="2"/>
  <c r="H14" i="2"/>
  <c r="F14" i="2"/>
  <c r="D14" i="2"/>
  <c r="L13" i="2"/>
  <c r="K13" i="2"/>
  <c r="I13" i="2"/>
  <c r="H13" i="2"/>
  <c r="F13" i="2"/>
  <c r="D13" i="2"/>
  <c r="L12" i="2"/>
  <c r="K12" i="2"/>
  <c r="I12" i="2"/>
  <c r="H12" i="2"/>
  <c r="F12" i="2"/>
  <c r="D12" i="2"/>
  <c r="L11" i="2"/>
  <c r="K11" i="2"/>
  <c r="I11" i="2"/>
  <c r="H11" i="2"/>
  <c r="F11" i="2"/>
  <c r="D11" i="2"/>
  <c r="L10" i="2"/>
  <c r="K10" i="2"/>
  <c r="I10" i="2"/>
  <c r="H10" i="2"/>
  <c r="F10" i="2"/>
  <c r="D10" i="2"/>
  <c r="L9" i="2"/>
  <c r="K9" i="2"/>
  <c r="I9" i="2"/>
  <c r="H9" i="2"/>
  <c r="F9" i="2"/>
  <c r="D9" i="2"/>
  <c r="L8" i="2"/>
  <c r="L17" i="2" s="1"/>
  <c r="K8" i="2"/>
  <c r="K17" i="2" s="1"/>
  <c r="I8" i="2"/>
  <c r="I17" i="2" s="1"/>
  <c r="H8" i="2"/>
  <c r="H17" i="2" s="1"/>
  <c r="F8" i="2"/>
  <c r="F17" i="2" s="1"/>
  <c r="F43" i="2" s="1"/>
  <c r="F65" i="2" s="1"/>
  <c r="D8" i="2"/>
  <c r="D17" i="2" s="1"/>
  <c r="I85" i="1"/>
  <c r="P84" i="1"/>
  <c r="M84" i="1"/>
  <c r="M85" i="1" s="1"/>
  <c r="L84" i="1"/>
  <c r="L85" i="1" s="1"/>
  <c r="J84" i="1"/>
  <c r="J85" i="1" s="1"/>
  <c r="I84" i="1"/>
  <c r="G84" i="1"/>
  <c r="G85" i="1" s="1"/>
  <c r="E84" i="1"/>
  <c r="E85" i="1" s="1"/>
  <c r="J79" i="1"/>
  <c r="Q78" i="1"/>
  <c r="M78" i="1"/>
  <c r="M79" i="1" s="1"/>
  <c r="L78" i="1"/>
  <c r="L79" i="1" s="1"/>
  <c r="J78" i="1"/>
  <c r="I78" i="1"/>
  <c r="I79" i="1" s="1"/>
  <c r="G78" i="1"/>
  <c r="G79" i="1" s="1"/>
  <c r="E78" i="1"/>
  <c r="O78" i="1" s="1"/>
  <c r="L73" i="1"/>
  <c r="E73" i="1"/>
  <c r="M72" i="1"/>
  <c r="M73" i="1" s="1"/>
  <c r="L72" i="1"/>
  <c r="J72" i="1"/>
  <c r="Q72" i="1" s="1"/>
  <c r="I72" i="1"/>
  <c r="P72" i="1" s="1"/>
  <c r="G72" i="1"/>
  <c r="G73" i="1" s="1"/>
  <c r="E72" i="1"/>
  <c r="O71" i="1"/>
  <c r="M71" i="1"/>
  <c r="L71" i="1"/>
  <c r="J71" i="1"/>
  <c r="Q71" i="1" s="1"/>
  <c r="I71" i="1"/>
  <c r="I73" i="1" s="1"/>
  <c r="G71" i="1"/>
  <c r="E71" i="1"/>
  <c r="P65" i="1"/>
  <c r="M65" i="1"/>
  <c r="L65" i="1"/>
  <c r="J65" i="1"/>
  <c r="Q65" i="1" s="1"/>
  <c r="I65" i="1"/>
  <c r="G65" i="1"/>
  <c r="E65" i="1"/>
  <c r="O65" i="1" s="1"/>
  <c r="Q64" i="1"/>
  <c r="M64" i="1"/>
  <c r="L64" i="1"/>
  <c r="J64" i="1"/>
  <c r="I64" i="1"/>
  <c r="P64" i="1" s="1"/>
  <c r="G64" i="1"/>
  <c r="E64" i="1"/>
  <c r="O64" i="1" s="1"/>
  <c r="M63" i="1"/>
  <c r="L63" i="1"/>
  <c r="J63" i="1"/>
  <c r="Q63" i="1" s="1"/>
  <c r="I63" i="1"/>
  <c r="P63" i="1" s="1"/>
  <c r="G63" i="1"/>
  <c r="O63" i="1" s="1"/>
  <c r="E63" i="1"/>
  <c r="O62" i="1"/>
  <c r="M62" i="1"/>
  <c r="L62" i="1"/>
  <c r="J62" i="1"/>
  <c r="Q62" i="1" s="1"/>
  <c r="I62" i="1"/>
  <c r="P62" i="1" s="1"/>
  <c r="G62" i="1"/>
  <c r="E62" i="1"/>
  <c r="P61" i="1"/>
  <c r="M61" i="1"/>
  <c r="L61" i="1"/>
  <c r="J61" i="1"/>
  <c r="Q61" i="1" s="1"/>
  <c r="I61" i="1"/>
  <c r="G61" i="1"/>
  <c r="E61" i="1"/>
  <c r="O61" i="1" s="1"/>
  <c r="Q60" i="1"/>
  <c r="M60" i="1"/>
  <c r="L60" i="1"/>
  <c r="J60" i="1"/>
  <c r="I60" i="1"/>
  <c r="P60" i="1" s="1"/>
  <c r="G60" i="1"/>
  <c r="E60" i="1"/>
  <c r="O60" i="1" s="1"/>
  <c r="M59" i="1"/>
  <c r="L59" i="1"/>
  <c r="J59" i="1"/>
  <c r="Q59" i="1" s="1"/>
  <c r="I59" i="1"/>
  <c r="P59" i="1" s="1"/>
  <c r="G59" i="1"/>
  <c r="O59" i="1" s="1"/>
  <c r="E59" i="1"/>
  <c r="O58" i="1"/>
  <c r="M58" i="1"/>
  <c r="L58" i="1"/>
  <c r="J58" i="1"/>
  <c r="Q58" i="1" s="1"/>
  <c r="I58" i="1"/>
  <c r="P58" i="1" s="1"/>
  <c r="G58" i="1"/>
  <c r="E58" i="1"/>
  <c r="P57" i="1"/>
  <c r="M57" i="1"/>
  <c r="L57" i="1"/>
  <c r="J57" i="1"/>
  <c r="Q57" i="1" s="1"/>
  <c r="I57" i="1"/>
  <c r="G57" i="1"/>
  <c r="E57" i="1"/>
  <c r="O57" i="1" s="1"/>
  <c r="Q56" i="1"/>
  <c r="M56" i="1"/>
  <c r="L56" i="1"/>
  <c r="J56" i="1"/>
  <c r="I56" i="1"/>
  <c r="P56" i="1" s="1"/>
  <c r="G56" i="1"/>
  <c r="E56" i="1"/>
  <c r="O56" i="1" s="1"/>
  <c r="M55" i="1"/>
  <c r="L55" i="1"/>
  <c r="J55" i="1"/>
  <c r="Q55" i="1" s="1"/>
  <c r="I55" i="1"/>
  <c r="P55" i="1" s="1"/>
  <c r="G55" i="1"/>
  <c r="O55" i="1" s="1"/>
  <c r="E55" i="1"/>
  <c r="O54" i="1"/>
  <c r="M54" i="1"/>
  <c r="L54" i="1"/>
  <c r="J54" i="1"/>
  <c r="Q54" i="1" s="1"/>
  <c r="I54" i="1"/>
  <c r="P54" i="1" s="1"/>
  <c r="G54" i="1"/>
  <c r="E54" i="1"/>
  <c r="P53" i="1"/>
  <c r="M53" i="1"/>
  <c r="L53" i="1"/>
  <c r="J53" i="1"/>
  <c r="Q53" i="1" s="1"/>
  <c r="I53" i="1"/>
  <c r="G53" i="1"/>
  <c r="E53" i="1"/>
  <c r="O53" i="1" s="1"/>
  <c r="Q52" i="1"/>
  <c r="M52" i="1"/>
  <c r="L52" i="1"/>
  <c r="J52" i="1"/>
  <c r="I52" i="1"/>
  <c r="P52" i="1" s="1"/>
  <c r="G52" i="1"/>
  <c r="E52" i="1"/>
  <c r="O52" i="1" s="1"/>
  <c r="M51" i="1"/>
  <c r="L51" i="1"/>
  <c r="J51" i="1"/>
  <c r="Q51" i="1" s="1"/>
  <c r="I51" i="1"/>
  <c r="P51" i="1" s="1"/>
  <c r="G51" i="1"/>
  <c r="O51" i="1" s="1"/>
  <c r="E51" i="1"/>
  <c r="O50" i="1"/>
  <c r="M50" i="1"/>
  <c r="L50" i="1"/>
  <c r="J50" i="1"/>
  <c r="Q50" i="1" s="1"/>
  <c r="I50" i="1"/>
  <c r="P50" i="1" s="1"/>
  <c r="G50" i="1"/>
  <c r="E50" i="1"/>
  <c r="P49" i="1"/>
  <c r="M49" i="1"/>
  <c r="L49" i="1"/>
  <c r="J49" i="1"/>
  <c r="Q49" i="1" s="1"/>
  <c r="I49" i="1"/>
  <c r="G49" i="1"/>
  <c r="E49" i="1"/>
  <c r="O49" i="1" s="1"/>
  <c r="Q48" i="1"/>
  <c r="M48" i="1"/>
  <c r="L48" i="1"/>
  <c r="J48" i="1"/>
  <c r="I48" i="1"/>
  <c r="P48" i="1" s="1"/>
  <c r="G48" i="1"/>
  <c r="E48" i="1"/>
  <c r="O48" i="1" s="1"/>
  <c r="M47" i="1"/>
  <c r="L47" i="1"/>
  <c r="J47" i="1"/>
  <c r="Q47" i="1" s="1"/>
  <c r="I47" i="1"/>
  <c r="P47" i="1" s="1"/>
  <c r="G47" i="1"/>
  <c r="O47" i="1" s="1"/>
  <c r="E47" i="1"/>
  <c r="O46" i="1"/>
  <c r="M46" i="1"/>
  <c r="M66" i="1" s="1"/>
  <c r="L46" i="1"/>
  <c r="L66" i="1" s="1"/>
  <c r="J46" i="1"/>
  <c r="Q46" i="1" s="1"/>
  <c r="I46" i="1"/>
  <c r="P46" i="1" s="1"/>
  <c r="G46" i="1"/>
  <c r="G66" i="1" s="1"/>
  <c r="E46" i="1"/>
  <c r="E66" i="1" s="1"/>
  <c r="P40" i="1"/>
  <c r="M40" i="1"/>
  <c r="L40" i="1"/>
  <c r="J40" i="1"/>
  <c r="Q40" i="1" s="1"/>
  <c r="I40" i="1"/>
  <c r="G40" i="1"/>
  <c r="E40" i="1"/>
  <c r="O40" i="1" s="1"/>
  <c r="Q39" i="1"/>
  <c r="M39" i="1"/>
  <c r="L39" i="1"/>
  <c r="J39" i="1"/>
  <c r="I39" i="1"/>
  <c r="P39" i="1" s="1"/>
  <c r="E39" i="1"/>
  <c r="O39" i="1" s="1"/>
  <c r="Q38" i="1"/>
  <c r="M38" i="1"/>
  <c r="L38" i="1"/>
  <c r="J38" i="1"/>
  <c r="I38" i="1"/>
  <c r="P38" i="1" s="1"/>
  <c r="G38" i="1"/>
  <c r="E38" i="1"/>
  <c r="O38" i="1" s="1"/>
  <c r="M37" i="1"/>
  <c r="L37" i="1"/>
  <c r="J37" i="1"/>
  <c r="Q37" i="1" s="1"/>
  <c r="I37" i="1"/>
  <c r="P37" i="1" s="1"/>
  <c r="G37" i="1"/>
  <c r="O37" i="1" s="1"/>
  <c r="E37" i="1"/>
  <c r="O36" i="1"/>
  <c r="M36" i="1"/>
  <c r="M41" i="1" s="1"/>
  <c r="L36" i="1"/>
  <c r="L41" i="1" s="1"/>
  <c r="J36" i="1"/>
  <c r="Q36" i="1" s="1"/>
  <c r="I36" i="1"/>
  <c r="I41" i="1" s="1"/>
  <c r="G36" i="1"/>
  <c r="G41" i="1" s="1"/>
  <c r="E36" i="1"/>
  <c r="E41" i="1" s="1"/>
  <c r="P30" i="1"/>
  <c r="M30" i="1"/>
  <c r="L30" i="1"/>
  <c r="J30" i="1"/>
  <c r="Q30" i="1" s="1"/>
  <c r="I30" i="1"/>
  <c r="G30" i="1"/>
  <c r="E30" i="1"/>
  <c r="O30" i="1" s="1"/>
  <c r="Q29" i="1"/>
  <c r="M29" i="1"/>
  <c r="L29" i="1"/>
  <c r="J29" i="1"/>
  <c r="I29" i="1"/>
  <c r="P29" i="1" s="1"/>
  <c r="G29" i="1"/>
  <c r="E29" i="1"/>
  <c r="O29" i="1" s="1"/>
  <c r="M28" i="1"/>
  <c r="L28" i="1"/>
  <c r="J28" i="1"/>
  <c r="Q28" i="1" s="1"/>
  <c r="I28" i="1"/>
  <c r="P28" i="1" s="1"/>
  <c r="G28" i="1"/>
  <c r="O28" i="1" s="1"/>
  <c r="E28" i="1"/>
  <c r="O27" i="1"/>
  <c r="M27" i="1"/>
  <c r="L27" i="1"/>
  <c r="J27" i="1"/>
  <c r="Q27" i="1" s="1"/>
  <c r="I27" i="1"/>
  <c r="P27" i="1" s="1"/>
  <c r="G27" i="1"/>
  <c r="E27" i="1"/>
  <c r="P26" i="1"/>
  <c r="M26" i="1"/>
  <c r="L26" i="1"/>
  <c r="J26" i="1"/>
  <c r="Q26" i="1" s="1"/>
  <c r="I26" i="1"/>
  <c r="G26" i="1"/>
  <c r="E26" i="1"/>
  <c r="O26" i="1" s="1"/>
  <c r="Q25" i="1"/>
  <c r="M25" i="1"/>
  <c r="L25" i="1"/>
  <c r="J25" i="1"/>
  <c r="I25" i="1"/>
  <c r="P25" i="1" s="1"/>
  <c r="G25" i="1"/>
  <c r="E25" i="1"/>
  <c r="O25" i="1" s="1"/>
  <c r="M24" i="1"/>
  <c r="L24" i="1"/>
  <c r="J24" i="1"/>
  <c r="Q24" i="1" s="1"/>
  <c r="I24" i="1"/>
  <c r="P24" i="1" s="1"/>
  <c r="E24" i="1"/>
  <c r="O24" i="1" s="1"/>
  <c r="M23" i="1"/>
  <c r="L23" i="1"/>
  <c r="J23" i="1"/>
  <c r="Q23" i="1" s="1"/>
  <c r="I23" i="1"/>
  <c r="P23" i="1" s="1"/>
  <c r="G23" i="1"/>
  <c r="O23" i="1" s="1"/>
  <c r="E23" i="1"/>
  <c r="O22" i="1"/>
  <c r="M22" i="1"/>
  <c r="L22" i="1"/>
  <c r="J22" i="1"/>
  <c r="Q22" i="1" s="1"/>
  <c r="I22" i="1"/>
  <c r="P22" i="1" s="1"/>
  <c r="G22" i="1"/>
  <c r="E22" i="1"/>
  <c r="P21" i="1"/>
  <c r="M21" i="1"/>
  <c r="L21" i="1"/>
  <c r="J21" i="1"/>
  <c r="Q21" i="1" s="1"/>
  <c r="I21" i="1"/>
  <c r="G21" i="1"/>
  <c r="E21" i="1"/>
  <c r="O21" i="1" s="1"/>
  <c r="Q20" i="1"/>
  <c r="M20" i="1"/>
  <c r="L20" i="1"/>
  <c r="J20" i="1"/>
  <c r="I20" i="1"/>
  <c r="P20" i="1" s="1"/>
  <c r="G20" i="1"/>
  <c r="E20" i="1"/>
  <c r="O20" i="1" s="1"/>
  <c r="M19" i="1"/>
  <c r="L19" i="1"/>
  <c r="J19" i="1"/>
  <c r="Q19" i="1" s="1"/>
  <c r="I19" i="1"/>
  <c r="P19" i="1" s="1"/>
  <c r="G19" i="1"/>
  <c r="O19" i="1" s="1"/>
  <c r="E19" i="1"/>
  <c r="O18" i="1"/>
  <c r="M18" i="1"/>
  <c r="L18" i="1"/>
  <c r="J18" i="1"/>
  <c r="Q18" i="1" s="1"/>
  <c r="I18" i="1"/>
  <c r="P18" i="1" s="1"/>
  <c r="E18" i="1"/>
  <c r="O17" i="1"/>
  <c r="M17" i="1"/>
  <c r="L17" i="1"/>
  <c r="J17" i="1"/>
  <c r="Q17" i="1" s="1"/>
  <c r="I17" i="1"/>
  <c r="P17" i="1" s="1"/>
  <c r="G17" i="1"/>
  <c r="E17" i="1"/>
  <c r="P16" i="1"/>
  <c r="M16" i="1"/>
  <c r="M31" i="1" s="1"/>
  <c r="L16" i="1"/>
  <c r="L31" i="1" s="1"/>
  <c r="J16" i="1"/>
  <c r="J31" i="1" s="1"/>
  <c r="I16" i="1"/>
  <c r="G16" i="1"/>
  <c r="G31" i="1" s="1"/>
  <c r="E16" i="1"/>
  <c r="E31" i="1" s="1"/>
  <c r="M14" i="1"/>
  <c r="G14" i="1"/>
  <c r="G33" i="1" s="1"/>
  <c r="G43" i="1" s="1"/>
  <c r="G68" i="1" s="1"/>
  <c r="G75" i="1" s="1"/>
  <c r="G81" i="1" s="1"/>
  <c r="G87" i="1" s="1"/>
  <c r="F70" i="2" s="1"/>
  <c r="O13" i="1"/>
  <c r="M13" i="1"/>
  <c r="L13" i="1"/>
  <c r="J13" i="1"/>
  <c r="Q13" i="1" s="1"/>
  <c r="I13" i="1"/>
  <c r="P13" i="1" s="1"/>
  <c r="G13" i="1"/>
  <c r="E13" i="1"/>
  <c r="P12" i="1"/>
  <c r="M12" i="1"/>
  <c r="L12" i="1"/>
  <c r="J12" i="1"/>
  <c r="Q12" i="1" s="1"/>
  <c r="I12" i="1"/>
  <c r="G12" i="1"/>
  <c r="E12" i="1"/>
  <c r="O12" i="1" s="1"/>
  <c r="Q11" i="1"/>
  <c r="M11" i="1"/>
  <c r="L11" i="1"/>
  <c r="L14" i="1" s="1"/>
  <c r="L33" i="1" s="1"/>
  <c r="L43" i="1" s="1"/>
  <c r="L68" i="1" s="1"/>
  <c r="L75" i="1" s="1"/>
  <c r="J11" i="1"/>
  <c r="J14" i="1" s="1"/>
  <c r="J33" i="1" s="1"/>
  <c r="I11" i="1"/>
  <c r="P11" i="1" s="1"/>
  <c r="G11" i="1"/>
  <c r="E11" i="1"/>
  <c r="O11" i="1" s="1"/>
  <c r="D43" i="2" l="1"/>
  <c r="D65" i="2" s="1"/>
  <c r="M33" i="1"/>
  <c r="M43" i="1" s="1"/>
  <c r="M68" i="1" s="1"/>
  <c r="M75" i="1" s="1"/>
  <c r="M81" i="1" s="1"/>
  <c r="M87" i="1" s="1"/>
  <c r="F72" i="2"/>
  <c r="L65" i="2"/>
  <c r="L43" i="2"/>
  <c r="F71" i="2"/>
  <c r="H43" i="2"/>
  <c r="H65" i="2" s="1"/>
  <c r="H41" i="2"/>
  <c r="H58" i="2" s="1"/>
  <c r="D41" i="2"/>
  <c r="D58" i="2" s="1"/>
  <c r="K41" i="2"/>
  <c r="K58" i="2" s="1"/>
  <c r="L81" i="1"/>
  <c r="L87" i="1" s="1"/>
  <c r="I43" i="2"/>
  <c r="I65" i="2"/>
  <c r="I31" i="1"/>
  <c r="Q16" i="1"/>
  <c r="E14" i="1"/>
  <c r="E33" i="1" s="1"/>
  <c r="E43" i="1" s="1"/>
  <c r="E68" i="1" s="1"/>
  <c r="E75" i="1" s="1"/>
  <c r="O16" i="1"/>
  <c r="J73" i="1"/>
  <c r="P78" i="1"/>
  <c r="O84" i="1"/>
  <c r="I66" i="1"/>
  <c r="I14" i="1"/>
  <c r="I33" i="1" s="1"/>
  <c r="I43" i="1" s="1"/>
  <c r="P36" i="1"/>
  <c r="J41" i="1"/>
  <c r="J43" i="1" s="1"/>
  <c r="J68" i="1" s="1"/>
  <c r="J75" i="1" s="1"/>
  <c r="J81" i="1" s="1"/>
  <c r="J87" i="1" s="1"/>
  <c r="I70" i="2" s="1"/>
  <c r="I71" i="2" s="1"/>
  <c r="J66" i="1"/>
  <c r="P71" i="1"/>
  <c r="O72" i="1"/>
  <c r="E79" i="1"/>
  <c r="Q84" i="1"/>
  <c r="Q87" i="1" l="1"/>
  <c r="L70" i="2"/>
  <c r="L71" i="2" s="1"/>
  <c r="E81" i="1"/>
  <c r="E87" i="1" s="1"/>
  <c r="D70" i="2" s="1"/>
  <c r="D71" i="2" s="1"/>
  <c r="D72" i="2" s="1"/>
  <c r="I68" i="1"/>
  <c r="I75" i="1" s="1"/>
  <c r="I81" i="1" s="1"/>
  <c r="I87" i="1" s="1"/>
  <c r="L89" i="1"/>
  <c r="K70" i="2"/>
  <c r="K71" i="2" s="1"/>
  <c r="K43" i="2"/>
  <c r="K65" i="2" s="1"/>
  <c r="L72" i="2" s="1"/>
  <c r="J65" i="2"/>
  <c r="H70" i="2" l="1"/>
  <c r="H71" i="2" s="1"/>
  <c r="I72" i="2" s="1"/>
  <c r="I89" i="1"/>
</calcChain>
</file>

<file path=xl/sharedStrings.xml><?xml version="1.0" encoding="utf-8"?>
<sst xmlns="http://schemas.openxmlformats.org/spreadsheetml/2006/main" count="293" uniqueCount="215">
  <si>
    <t>Newton Abbot Squash Racquets and Lawn Tennis Club</t>
  </si>
  <si>
    <t>Profit and Loss</t>
  </si>
  <si>
    <t>Account numbers</t>
  </si>
  <si>
    <t>Account description</t>
  </si>
  <si>
    <t>YTD
1 Oct 24 - 30 Apr 25</t>
  </si>
  <si>
    <t>Account number</t>
  </si>
  <si>
    <t>Total</t>
  </si>
  <si>
    <t>Squash Club</t>
  </si>
  <si>
    <t>Tennis Club</t>
  </si>
  <si>
    <t>Total Change</t>
  </si>
  <si>
    <t>Squash Change</t>
  </si>
  <si>
    <t>Tennis Change</t>
  </si>
  <si>
    <t>Sales</t>
  </si>
  <si>
    <t>4000</t>
  </si>
  <si>
    <t xml:space="preserve"> Subscriptions</t>
  </si>
  <si>
    <t>4010, 4943</t>
  </si>
  <si>
    <t xml:space="preserve"> Booking Fees</t>
  </si>
  <si>
    <t>4030</t>
  </si>
  <si>
    <t xml:space="preserve"> Junior Squash Subscriptions</t>
  </si>
  <si>
    <t>Other Income</t>
  </si>
  <si>
    <t xml:space="preserve"> Tennis Fundraisers</t>
  </si>
  <si>
    <t>4210</t>
  </si>
  <si>
    <t xml:space="preserve"> Club Social Events</t>
  </si>
  <si>
    <t>4230</t>
  </si>
  <si>
    <t xml:space="preserve"> Squash Club Competitions</t>
  </si>
  <si>
    <t>4849</t>
  </si>
  <si>
    <t xml:space="preserve"> Loan Fee Receipts</t>
  </si>
  <si>
    <t>4920</t>
  </si>
  <si>
    <t xml:space="preserve"> Balls and Grips</t>
  </si>
  <si>
    <t>4930</t>
  </si>
  <si>
    <t xml:space="preserve"> Tennis Guest Fees</t>
  </si>
  <si>
    <t xml:space="preserve"> Court Advertising</t>
  </si>
  <si>
    <t>4941</t>
  </si>
  <si>
    <t xml:space="preserve"> Summer Teams</t>
  </si>
  <si>
    <t>4944</t>
  </si>
  <si>
    <t xml:space="preserve"> Tennis Teams Match Fees</t>
  </si>
  <si>
    <t>4945</t>
  </si>
  <si>
    <t xml:space="preserve"> Squash Guest Fees</t>
  </si>
  <si>
    <t>4947</t>
  </si>
  <si>
    <t xml:space="preserve"> Racketball Morning</t>
  </si>
  <si>
    <t>4951</t>
  </si>
  <si>
    <t xml:space="preserve"> Sundry Income</t>
  </si>
  <si>
    <t>4952</t>
  </si>
  <si>
    <t xml:space="preserve"> Squash Grants Received</t>
  </si>
  <si>
    <t xml:space="preserve"> Tennis Grants Received</t>
  </si>
  <si>
    <t>4954</t>
  </si>
  <si>
    <t xml:space="preserve"> Squash Donations Received</t>
  </si>
  <si>
    <t xml:space="preserve"> </t>
  </si>
  <si>
    <t/>
  </si>
  <si>
    <t>Total Sales</t>
  </si>
  <si>
    <t>Cost of Sales</t>
  </si>
  <si>
    <t>4215</t>
  </si>
  <si>
    <t xml:space="preserve"> Transaction Fees - Subscriptions</t>
  </si>
  <si>
    <t>4216</t>
  </si>
  <si>
    <t xml:space="preserve"> Transaction Fees - Other Income</t>
  </si>
  <si>
    <t>4217, 4218, 4219</t>
  </si>
  <si>
    <t xml:space="preserve"> Transaction Fees - Booking Fees</t>
  </si>
  <si>
    <t>5000</t>
  </si>
  <si>
    <t xml:space="preserve"> Cost of Sales - Balls &amp; Grips</t>
  </si>
  <si>
    <t>6003</t>
  </si>
  <si>
    <t xml:space="preserve"> Recreational Trust Subscriptions</t>
  </si>
  <si>
    <t>Gross Profit</t>
  </si>
  <si>
    <t>Overheads</t>
  </si>
  <si>
    <t>6000</t>
  </si>
  <si>
    <t xml:space="preserve"> Recreational Trust Contribution</t>
  </si>
  <si>
    <t>6001</t>
  </si>
  <si>
    <t xml:space="preserve"> Recreational Trust Lease</t>
  </si>
  <si>
    <t>6002</t>
  </si>
  <si>
    <t xml:space="preserve"> Recreational Trust Licence</t>
  </si>
  <si>
    <t>6010</t>
  </si>
  <si>
    <t xml:space="preserve"> Tennis Coach Retainer</t>
  </si>
  <si>
    <t>6020, 6030</t>
  </si>
  <si>
    <t xml:space="preserve"> Tennis Team Expenses</t>
  </si>
  <si>
    <t>7100</t>
  </si>
  <si>
    <t xml:space="preserve"> LTA Subscription</t>
  </si>
  <si>
    <t xml:space="preserve"> 7130 (A)</t>
  </si>
  <si>
    <t xml:space="preserve"> Insurance</t>
  </si>
  <si>
    <t>7200</t>
  </si>
  <si>
    <t xml:space="preserve"> Electricity</t>
  </si>
  <si>
    <t>7210</t>
  </si>
  <si>
    <t xml:space="preserve"> Gas</t>
  </si>
  <si>
    <t>7435, 7800</t>
  </si>
  <si>
    <t xml:space="preserve"> Club Tournament &amp; Social Events Expenses</t>
  </si>
  <si>
    <t>7540</t>
  </si>
  <si>
    <t xml:space="preserve"> Court Management Software</t>
  </si>
  <si>
    <t xml:space="preserve"> Website Expenses</t>
  </si>
  <si>
    <t>7550</t>
  </si>
  <si>
    <t xml:space="preserve"> Repairs and Maintenance</t>
  </si>
  <si>
    <t>7610</t>
  </si>
  <si>
    <t xml:space="preserve"> Accountancy Fees</t>
  </si>
  <si>
    <t xml:space="preserve"> Consultancy &amp; Professional Fees</t>
  </si>
  <si>
    <t>7823, 7825, 7826, 7827, 7829, 7830, 7831</t>
  </si>
  <si>
    <t xml:space="preserve"> Junior Squash Expenses</t>
  </si>
  <si>
    <t>7828</t>
  </si>
  <si>
    <t xml:space="preserve"> Coaching</t>
  </si>
  <si>
    <t>8100</t>
  </si>
  <si>
    <t xml:space="preserve"> Squash England Subscription</t>
  </si>
  <si>
    <t>8210, 8220</t>
  </si>
  <si>
    <t xml:space="preserve"> Squash Team Expenses</t>
  </si>
  <si>
    <t>8240</t>
  </si>
  <si>
    <t xml:space="preserve"> Sundry Expenses</t>
  </si>
  <si>
    <r>
      <t>Earnings/</t>
    </r>
    <r>
      <rPr>
        <b/>
        <sz val="11"/>
        <color rgb="FFFF0000"/>
        <rFont val="Arial"/>
        <family val="2"/>
      </rPr>
      <t>(Loss)</t>
    </r>
    <r>
      <rPr>
        <b/>
        <sz val="11"/>
        <rFont val="Arial"/>
        <family val="2"/>
      </rPr>
      <t xml:space="preserve"> Before Interest, Taxation, Depreciation &amp; Amortisation (EBITDA)</t>
    </r>
  </si>
  <si>
    <t>Interest</t>
  </si>
  <si>
    <t>4948</t>
  </si>
  <si>
    <t xml:space="preserve"> Bank Interest Received</t>
  </si>
  <si>
    <t>7900</t>
  </si>
  <si>
    <t xml:space="preserve"> Bank Charges and Interest</t>
  </si>
  <si>
    <r>
      <t>Earnings/</t>
    </r>
    <r>
      <rPr>
        <b/>
        <sz val="11"/>
        <color rgb="FFFF0000"/>
        <rFont val="Arial"/>
        <family val="2"/>
      </rPr>
      <t>(Loss)</t>
    </r>
    <r>
      <rPr>
        <b/>
        <sz val="11"/>
        <rFont val="Arial"/>
        <family val="2"/>
      </rPr>
      <t xml:space="preserve"> Before Depreciation</t>
    </r>
  </si>
  <si>
    <t>Depreciation</t>
  </si>
  <si>
    <t>8010</t>
  </si>
  <si>
    <t xml:space="preserve"> Depreciation</t>
  </si>
  <si>
    <r>
      <t>Earnings/</t>
    </r>
    <r>
      <rPr>
        <b/>
        <sz val="11"/>
        <color rgb="FFFF0000"/>
        <rFont val="Arial"/>
        <family val="2"/>
      </rPr>
      <t>(Loss)</t>
    </r>
    <r>
      <rPr>
        <b/>
        <sz val="11"/>
        <rFont val="Arial"/>
        <family val="2"/>
      </rPr>
      <t xml:space="preserve"> Before Taxation</t>
    </r>
  </si>
  <si>
    <t>Taxation</t>
  </si>
  <si>
    <t xml:space="preserve"> Corporation Tax</t>
  </si>
  <si>
    <r>
      <t>Net Profit /</t>
    </r>
    <r>
      <rPr>
        <b/>
        <sz val="11"/>
        <color rgb="FFFF0000"/>
        <rFont val="Arial"/>
        <family val="2"/>
      </rPr>
      <t>(Loss)</t>
    </r>
  </si>
  <si>
    <t>Club Profit</t>
  </si>
  <si>
    <t>Balance Sheet as at 30 September 2025</t>
  </si>
  <si>
    <t>30 September 2025</t>
  </si>
  <si>
    <t>30 September 2024</t>
  </si>
  <si>
    <t>Account</t>
  </si>
  <si>
    <t>Fixed Assets</t>
  </si>
  <si>
    <t>0010</t>
  </si>
  <si>
    <t xml:space="preserve"> Tennis Court</t>
  </si>
  <si>
    <t>0020</t>
  </si>
  <si>
    <t xml:space="preserve"> Tennis Club Floodlights</t>
  </si>
  <si>
    <t>0040</t>
  </si>
  <si>
    <t xml:space="preserve"> Squash Court Lighting</t>
  </si>
  <si>
    <t>0043</t>
  </si>
  <si>
    <t xml:space="preserve"> Squash Court Refurbishment</t>
  </si>
  <si>
    <t>0045</t>
  </si>
  <si>
    <t xml:space="preserve"> Squash Roof Refurbishment</t>
  </si>
  <si>
    <t>0052</t>
  </si>
  <si>
    <t xml:space="preserve"> Tennis Fencing</t>
  </si>
  <si>
    <t>0062</t>
  </si>
  <si>
    <t xml:space="preserve"> Auto Light Software</t>
  </si>
  <si>
    <t>0070</t>
  </si>
  <si>
    <t xml:space="preserve"> Trophy Case</t>
  </si>
  <si>
    <t>Total Fixed Assets</t>
  </si>
  <si>
    <t>Current Assets</t>
  </si>
  <si>
    <t>1000</t>
  </si>
  <si>
    <t xml:space="preserve"> Stock - Ball and Grips</t>
  </si>
  <si>
    <t>1100</t>
  </si>
  <si>
    <t xml:space="preserve"> Trade Debtors</t>
  </si>
  <si>
    <t>1135, 1140</t>
  </si>
  <si>
    <t xml:space="preserve"> NART Loans</t>
  </si>
  <si>
    <t xml:space="preserve"> Prepayments - Squash</t>
  </si>
  <si>
    <t xml:space="preserve"> Prepayments - Tennis</t>
  </si>
  <si>
    <t xml:space="preserve"> Accrued Income - Squash</t>
  </si>
  <si>
    <t xml:space="preserve"> Accrued Income - Tennis</t>
  </si>
  <si>
    <t>Bank</t>
  </si>
  <si>
    <t>1200</t>
  </si>
  <si>
    <t xml:space="preserve"> LLOYDS BANK</t>
  </si>
  <si>
    <t>1220</t>
  </si>
  <si>
    <t xml:space="preserve"> LLOYDS BANK - Subscriptions</t>
  </si>
  <si>
    <t>1230</t>
  </si>
  <si>
    <t xml:space="preserve"> LLOYDS BANK - Deposit</t>
  </si>
  <si>
    <t>1240</t>
  </si>
  <si>
    <t xml:space="preserve"> STRIPE</t>
  </si>
  <si>
    <t>1250</t>
  </si>
  <si>
    <t xml:space="preserve"> LONDON and ZURICH</t>
  </si>
  <si>
    <t>1260</t>
  </si>
  <si>
    <t xml:space="preserve"> PayPal - Subscriptions</t>
  </si>
  <si>
    <t>1265</t>
  </si>
  <si>
    <t xml:space="preserve"> PayPal 2 - Squash Courts</t>
  </si>
  <si>
    <t>1270</t>
  </si>
  <si>
    <t xml:space="preserve"> NATWEST - Junior Squash</t>
  </si>
  <si>
    <t>1300</t>
  </si>
  <si>
    <t xml:space="preserve"> LLOYDS BANK - Tennis</t>
  </si>
  <si>
    <t>Total Current Assets</t>
  </si>
  <si>
    <t>Total Assets</t>
  </si>
  <si>
    <t>Current Liabilities</t>
  </si>
  <si>
    <t>2100</t>
  </si>
  <si>
    <t xml:space="preserve"> Trade Creditors</t>
  </si>
  <si>
    <t>2110</t>
  </si>
  <si>
    <t xml:space="preserve"> Accruals - Squash</t>
  </si>
  <si>
    <t>2112</t>
  </si>
  <si>
    <t xml:space="preserve"> Accruals - Tennis</t>
  </si>
  <si>
    <t xml:space="preserve"> Deferred Income - Squash</t>
  </si>
  <si>
    <t>2113, 2107</t>
  </si>
  <si>
    <t xml:space="preserve"> Deferred Income - Tennis</t>
  </si>
  <si>
    <t xml:space="preserve"> Deferred Income - Squash Roof Fund</t>
  </si>
  <si>
    <t xml:space="preserve"> Deferred Income - Squash Court Fund</t>
  </si>
  <si>
    <t>2210</t>
  </si>
  <si>
    <t>Total Current Liabilities</t>
  </si>
  <si>
    <t>Net Current Assets</t>
  </si>
  <si>
    <t>Liabilities &gt; 1 year</t>
  </si>
  <si>
    <t>Deferred income - squash roof fund</t>
  </si>
  <si>
    <t>Deferred income - squash court fund</t>
  </si>
  <si>
    <t>Total Net Assets</t>
  </si>
  <si>
    <t>Equity</t>
  </si>
  <si>
    <t>3000</t>
  </si>
  <si>
    <t xml:space="preserve"> Capital and Maintenance Reserve</t>
  </si>
  <si>
    <t>3100</t>
  </si>
  <si>
    <t xml:space="preserve"> Profit and Loss Account</t>
  </si>
  <si>
    <t xml:space="preserve"> Profit And Loss - Current Year</t>
  </si>
  <si>
    <t>Total Equity</t>
  </si>
  <si>
    <t>Check</t>
  </si>
  <si>
    <t>Tennis Courts</t>
  </si>
  <si>
    <t>Floodlights</t>
  </si>
  <si>
    <t>Tennis Fencing</t>
  </si>
  <si>
    <t>Squash Roof</t>
  </si>
  <si>
    <t>Squash Courts</t>
  </si>
  <si>
    <t>Squash Lights</t>
  </si>
  <si>
    <t>Lights Software</t>
  </si>
  <si>
    <t>Trophy Cabinet</t>
  </si>
  <si>
    <t>£</t>
  </si>
  <si>
    <t>Cost:</t>
  </si>
  <si>
    <t>At 1 October 2024</t>
  </si>
  <si>
    <t>Additions</t>
  </si>
  <si>
    <t>At 30 September 2025</t>
  </si>
  <si>
    <t>Accumulated depreciation:</t>
  </si>
  <si>
    <t>Chareg for the year</t>
  </si>
  <si>
    <t>Net book value:</t>
  </si>
  <si>
    <t>At 30 September 2024</t>
  </si>
  <si>
    <t>For Period Ending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</si>
</sst>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&gt;=0]#,##0;[Red][&lt;0]\(#,##0\)"/>
    <numFmt numFmtId="165" formatCode="&quot;£&quot;#,##0;[Red]\(&quot;£&quot;#,##0\);\ \-"/>
    <numFmt numFmtId="166" formatCode="&quot;£&quot;#,##0.00;[Red]\(&quot;£&quot;#,##0.00\);\ \-"/>
    <numFmt numFmtId="167" formatCode="&quot;£&quot;#,##0.00;[Red]&quot;£&quot;#,##0.00"/>
    <numFmt numFmtId="168" formatCode="#,##0;[Red]\(#,##0\);\ \-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D6D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top" wrapText="1"/>
    </xf>
    <xf numFmtId="0" fontId="3" fillId="3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2" fillId="2" borderId="0" xfId="1" applyNumberFormat="1" applyFont="1" applyFill="1" applyAlignment="1">
      <alignment horizontal="right" vertical="top" wrapText="1"/>
    </xf>
    <xf numFmtId="164" fontId="2" fillId="3" borderId="0" xfId="1" applyNumberFormat="1" applyFont="1" applyFill="1" applyAlignment="1">
      <alignment horizontal="right" vertical="top" wrapText="1"/>
    </xf>
    <xf numFmtId="164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left" vertical="top" wrapText="1"/>
    </xf>
    <xf numFmtId="165" fontId="3" fillId="0" borderId="0" xfId="1" applyNumberFormat="1" applyFont="1" applyAlignment="1">
      <alignment horizontal="right" vertical="top" wrapText="1"/>
    </xf>
    <xf numFmtId="165" fontId="2" fillId="0" borderId="0" xfId="1" applyNumberFormat="1" applyFont="1" applyAlignment="1">
      <alignment horizontal="right" vertical="top" wrapText="1"/>
    </xf>
    <xf numFmtId="165" fontId="2" fillId="2" borderId="0" xfId="1" applyNumberFormat="1" applyFont="1" applyFill="1" applyAlignment="1">
      <alignment horizontal="right" vertical="top" wrapText="1"/>
    </xf>
    <xf numFmtId="165" fontId="2" fillId="3" borderId="0" xfId="1" applyNumberFormat="1" applyFont="1" applyFill="1" applyAlignment="1">
      <alignment horizontal="right" vertical="top" wrapText="1"/>
    </xf>
    <xf numFmtId="165" fontId="2" fillId="0" borderId="0" xfId="1" applyNumberFormat="1" applyFont="1"/>
    <xf numFmtId="165" fontId="3" fillId="0" borderId="4" xfId="1" applyNumberFormat="1" applyFont="1" applyBorder="1" applyAlignment="1">
      <alignment horizontal="right" vertical="top" wrapText="1"/>
    </xf>
    <xf numFmtId="165" fontId="2" fillId="0" borderId="4" xfId="1" applyNumberFormat="1" applyFont="1" applyBorder="1" applyAlignment="1">
      <alignment horizontal="right" vertical="top" wrapText="1"/>
    </xf>
    <xf numFmtId="165" fontId="2" fillId="2" borderId="4" xfId="1" applyNumberFormat="1" applyFont="1" applyFill="1" applyBorder="1" applyAlignment="1">
      <alignment horizontal="right" vertical="top" wrapText="1"/>
    </xf>
    <xf numFmtId="165" fontId="2" fillId="3" borderId="4" xfId="1" applyNumberFormat="1" applyFont="1" applyFill="1" applyBorder="1" applyAlignment="1">
      <alignment horizontal="right" vertical="top" wrapText="1"/>
    </xf>
    <xf numFmtId="0" fontId="2" fillId="0" borderId="0" xfId="1" quotePrefix="1" applyFont="1" applyAlignment="1">
      <alignment horizontal="left" vertical="top" wrapText="1"/>
    </xf>
    <xf numFmtId="165" fontId="3" fillId="0" borderId="0" xfId="1" applyNumberFormat="1" applyFont="1"/>
    <xf numFmtId="165" fontId="2" fillId="2" borderId="0" xfId="1" applyNumberFormat="1" applyFont="1" applyFill="1"/>
    <xf numFmtId="165" fontId="2" fillId="3" borderId="0" xfId="1" applyNumberFormat="1" applyFont="1" applyFill="1"/>
    <xf numFmtId="0" fontId="3" fillId="4" borderId="0" xfId="1" applyFont="1" applyFill="1" applyAlignment="1">
      <alignment horizontal="left" vertical="top" wrapText="1"/>
    </xf>
    <xf numFmtId="165" fontId="3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top"/>
    </xf>
    <xf numFmtId="165" fontId="3" fillId="0" borderId="4" xfId="1" applyNumberFormat="1" applyFont="1" applyBorder="1"/>
    <xf numFmtId="165" fontId="2" fillId="0" borderId="4" xfId="1" applyNumberFormat="1" applyFont="1" applyBorder="1"/>
    <xf numFmtId="165" fontId="2" fillId="2" borderId="4" xfId="1" applyNumberFormat="1" applyFont="1" applyFill="1" applyBorder="1"/>
    <xf numFmtId="165" fontId="2" fillId="3" borderId="4" xfId="1" applyNumberFormat="1" applyFont="1" applyFill="1" applyBorder="1"/>
    <xf numFmtId="165" fontId="3" fillId="0" borderId="0" xfId="1" applyNumberFormat="1" applyFont="1" applyAlignment="1">
      <alignment horizontal="right" vertical="center" wrapText="1"/>
    </xf>
    <xf numFmtId="165" fontId="3" fillId="2" borderId="0" xfId="1" applyNumberFormat="1" applyFont="1" applyFill="1" applyAlignment="1">
      <alignment horizontal="right" vertical="center" wrapText="1"/>
    </xf>
    <xf numFmtId="165" fontId="3" fillId="3" borderId="0" xfId="1" applyNumberFormat="1" applyFont="1" applyFill="1" applyAlignment="1">
      <alignment horizontal="right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165" fontId="3" fillId="3" borderId="4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vertical="center"/>
    </xf>
    <xf numFmtId="165" fontId="3" fillId="4" borderId="0" xfId="1" applyNumberFormat="1" applyFont="1" applyFill="1" applyAlignment="1">
      <alignment horizontal="left" vertical="center" wrapText="1"/>
    </xf>
    <xf numFmtId="165" fontId="2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left" vertical="center" wrapText="1"/>
    </xf>
    <xf numFmtId="0" fontId="2" fillId="0" borderId="0" xfId="2" applyFont="1"/>
    <xf numFmtId="165" fontId="3" fillId="0" borderId="0" xfId="2" applyNumberFormat="1" applyFont="1"/>
    <xf numFmtId="0" fontId="3" fillId="0" borderId="0" xfId="2" applyFont="1" applyAlignment="1">
      <alignment horizontal="left" vertical="top"/>
    </xf>
    <xf numFmtId="165" fontId="3" fillId="0" borderId="1" xfId="2" quotePrefix="1" applyNumberFormat="1" applyFont="1" applyBorder="1" applyAlignment="1">
      <alignment horizontal="right" wrapText="1"/>
    </xf>
    <xf numFmtId="0" fontId="2" fillId="0" borderId="0" xfId="2" applyFont="1" applyAlignment="1">
      <alignment wrapText="1"/>
    </xf>
    <xf numFmtId="0" fontId="3" fillId="0" borderId="1" xfId="2" applyFont="1" applyBorder="1" applyAlignment="1">
      <alignment horizontal="left" vertical="center"/>
    </xf>
    <xf numFmtId="165" fontId="3" fillId="0" borderId="1" xfId="2" applyNumberFormat="1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5" fontId="2" fillId="0" borderId="0" xfId="2" applyNumberFormat="1" applyFont="1"/>
    <xf numFmtId="0" fontId="2" fillId="2" borderId="0" xfId="2" applyFont="1" applyFill="1"/>
    <xf numFmtId="0" fontId="2" fillId="3" borderId="0" xfId="2" applyFont="1" applyFill="1"/>
    <xf numFmtId="0" fontId="2" fillId="0" borderId="0" xfId="2" applyFont="1" applyAlignment="1">
      <alignment horizontal="left" vertical="top"/>
    </xf>
    <xf numFmtId="165" fontId="2" fillId="2" borderId="0" xfId="2" applyNumberFormat="1" applyFont="1" applyFill="1"/>
    <xf numFmtId="165" fontId="2" fillId="3" borderId="0" xfId="2" applyNumberFormat="1" applyFont="1" applyFill="1"/>
    <xf numFmtId="0" fontId="3" fillId="4" borderId="0" xfId="2" applyFont="1" applyFill="1" applyAlignment="1">
      <alignment horizontal="left" vertical="top"/>
    </xf>
    <xf numFmtId="165" fontId="3" fillId="4" borderId="4" xfId="2" applyNumberFormat="1" applyFont="1" applyFill="1" applyBorder="1" applyAlignment="1">
      <alignment horizontal="right" vertical="top"/>
    </xf>
    <xf numFmtId="165" fontId="3" fillId="0" borderId="0" xfId="2" applyNumberFormat="1" applyFont="1" applyAlignment="1">
      <alignment horizontal="right" vertical="top"/>
    </xf>
    <xf numFmtId="165" fontId="2" fillId="0" borderId="0" xfId="2" applyNumberFormat="1" applyFont="1" applyAlignment="1">
      <alignment horizontal="right" vertical="top"/>
    </xf>
    <xf numFmtId="165" fontId="3" fillId="0" borderId="4" xfId="2" applyNumberFormat="1" applyFont="1" applyBorder="1" applyAlignment="1">
      <alignment horizontal="right" vertical="top"/>
    </xf>
    <xf numFmtId="165" fontId="3" fillId="2" borderId="4" xfId="2" applyNumberFormat="1" applyFont="1" applyFill="1" applyBorder="1" applyAlignment="1">
      <alignment horizontal="right" vertical="top"/>
    </xf>
    <xf numFmtId="165" fontId="3" fillId="3" borderId="4" xfId="2" applyNumberFormat="1" applyFont="1" applyFill="1" applyBorder="1" applyAlignment="1">
      <alignment horizontal="right" vertical="top"/>
    </xf>
    <xf numFmtId="165" fontId="3" fillId="4" borderId="0" xfId="2" applyNumberFormat="1" applyFont="1" applyFill="1" applyAlignment="1">
      <alignment horizontal="right" vertical="top"/>
    </xf>
    <xf numFmtId="0" fontId="2" fillId="0" borderId="0" xfId="2" quotePrefix="1" applyFont="1" applyAlignment="1">
      <alignment horizontal="left" vertical="top"/>
    </xf>
    <xf numFmtId="165" fontId="2" fillId="0" borderId="4" xfId="2" applyNumberFormat="1" applyFont="1" applyBorder="1" applyAlignment="1">
      <alignment horizontal="right" vertical="top"/>
    </xf>
    <xf numFmtId="165" fontId="2" fillId="2" borderId="4" xfId="2" applyNumberFormat="1" applyFont="1" applyFill="1" applyBorder="1"/>
    <xf numFmtId="165" fontId="2" fillId="3" borderId="4" xfId="2" applyNumberFormat="1" applyFont="1" applyFill="1" applyBorder="1"/>
    <xf numFmtId="166" fontId="2" fillId="0" borderId="0" xfId="2" applyNumberFormat="1" applyFont="1"/>
    <xf numFmtId="166" fontId="3" fillId="0" borderId="0" xfId="2" applyNumberFormat="1" applyFont="1"/>
    <xf numFmtId="167" fontId="2" fillId="0" borderId="0" xfId="2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168" fontId="8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168" fontId="8" fillId="0" borderId="0" xfId="0" applyNumberFormat="1" applyFont="1" applyAlignment="1">
      <alignment horizontal="right"/>
    </xf>
    <xf numFmtId="0" fontId="8" fillId="0" borderId="0" xfId="0" applyFont="1"/>
    <xf numFmtId="168" fontId="7" fillId="0" borderId="0" xfId="0" applyNumberFormat="1" applyFont="1"/>
    <xf numFmtId="168" fontId="8" fillId="0" borderId="0" xfId="0" applyNumberFormat="1" applyFont="1"/>
    <xf numFmtId="0" fontId="7" fillId="0" borderId="0" xfId="0" applyFont="1"/>
    <xf numFmtId="168" fontId="8" fillId="0" borderId="5" xfId="0" applyNumberFormat="1" applyFont="1" applyBorder="1"/>
    <xf numFmtId="168" fontId="8" fillId="0" borderId="6" xfId="0" applyNumberFormat="1" applyFont="1" applyBorder="1"/>
    <xf numFmtId="168" fontId="7" fillId="0" borderId="5" xfId="0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4" fontId="3" fillId="0" borderId="1" xfId="2" quotePrefix="1" applyNumberFormat="1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</cellXfs>
  <cellStyles count="3">
    <cellStyle name="Normal" xfId="0" builtinId="0"/>
    <cellStyle name="Normal 2 3" xfId="1" xr:uid="{839490CC-9CE3-42C7-BA51-EC314F2B106A}"/>
    <cellStyle name="Normal 5" xfId="2" xr:uid="{76161614-BB83-491F-8AD9-8AA2596CA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05e4dea66dde9b0/Documents/Squash/Newton%20Abbot%20Squash/Finance/FY2025%20Year%20End/Financial%20Statements%20-%20Extended%20Trial%20Balance%202025-09-30.xlsx" TargetMode="External"/><Relationship Id="rId1" Type="http://schemas.openxmlformats.org/officeDocument/2006/relationships/externalLinkPath" Target="Financial%20Statements%20-%20Extended%20Trial%20Balance%202025-09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 Stats - P&amp;L Mngt Style"/>
      <sheetName val="Fin Stats - BS Mngt Style"/>
      <sheetName val="Fixed Assets"/>
      <sheetName val="Fin Stats v1"/>
      <sheetName val="Trial Balance "/>
      <sheetName val="ACC-DBTR"/>
      <sheetName val="Subscription NL"/>
      <sheetName val="NART Contribution"/>
      <sheetName val="NART Subs Summary"/>
      <sheetName val="SummerTeams"/>
      <sheetName val="Sundry Income"/>
      <sheetName val="Court Software"/>
      <sheetName val="Repairs &amp; Maintenance"/>
      <sheetName val="Depreciation"/>
      <sheetName val="aged_debtors_to_30Sep24_2025102"/>
      <sheetName val="aged_creditors_to_30Sep24_20251"/>
      <sheetName val="Layout"/>
    </sheetNames>
    <sheetDataSet>
      <sheetData sheetId="0"/>
      <sheetData sheetId="1"/>
      <sheetData sheetId="2"/>
      <sheetData sheetId="3">
        <row r="76">
          <cell r="B76">
            <v>1096.4899999999998</v>
          </cell>
          <cell r="C76">
            <v>985</v>
          </cell>
          <cell r="D76">
            <v>5063</v>
          </cell>
          <cell r="E76">
            <v>66179.66</v>
          </cell>
          <cell r="F76">
            <v>11352.85</v>
          </cell>
          <cell r="G76">
            <v>2526.8000000000002</v>
          </cell>
          <cell r="H76">
            <v>2879.09</v>
          </cell>
          <cell r="I76">
            <v>2883.2200000000003</v>
          </cell>
        </row>
        <row r="77">
          <cell r="B77">
            <v>1980.5</v>
          </cell>
          <cell r="C77">
            <v>1825</v>
          </cell>
          <cell r="D77">
            <v>5255</v>
          </cell>
          <cell r="E77">
            <v>0</v>
          </cell>
          <cell r="F77">
            <v>0</v>
          </cell>
          <cell r="G77">
            <v>2814.8</v>
          </cell>
          <cell r="H77">
            <v>3291.08</v>
          </cell>
          <cell r="I77">
            <v>3083.23</v>
          </cell>
        </row>
      </sheetData>
      <sheetData sheetId="4">
        <row r="4">
          <cell r="AG4">
            <v>13218.5</v>
          </cell>
          <cell r="AP4">
            <v>13218.5</v>
          </cell>
        </row>
        <row r="5">
          <cell r="AG5">
            <v>-11238</v>
          </cell>
          <cell r="AP5">
            <v>-12122.01</v>
          </cell>
        </row>
        <row r="6">
          <cell r="AG6">
            <v>19982</v>
          </cell>
          <cell r="AP6">
            <v>19982</v>
          </cell>
        </row>
        <row r="7">
          <cell r="AG7">
            <v>-18157</v>
          </cell>
          <cell r="AP7">
            <v>-18997</v>
          </cell>
        </row>
        <row r="8">
          <cell r="AF8">
            <v>5701.8</v>
          </cell>
          <cell r="AO8">
            <v>5701.8</v>
          </cell>
        </row>
        <row r="9">
          <cell r="AF9">
            <v>-2887</v>
          </cell>
          <cell r="AO9">
            <v>-3175</v>
          </cell>
        </row>
        <row r="10">
          <cell r="AF10">
            <v>0</v>
          </cell>
          <cell r="AO10">
            <v>11976</v>
          </cell>
        </row>
        <row r="11">
          <cell r="AF11">
            <v>0</v>
          </cell>
          <cell r="AO11">
            <v>-623.15</v>
          </cell>
        </row>
        <row r="12">
          <cell r="AF12">
            <v>0</v>
          </cell>
          <cell r="AO12">
            <v>68371.83</v>
          </cell>
        </row>
        <row r="13">
          <cell r="AF13">
            <v>0</v>
          </cell>
          <cell r="AO13">
            <v>-2192.17</v>
          </cell>
        </row>
        <row r="14">
          <cell r="AG14">
            <v>-1597</v>
          </cell>
          <cell r="AP14">
            <v>-1789</v>
          </cell>
        </row>
        <row r="15">
          <cell r="AG15">
            <v>6852</v>
          </cell>
          <cell r="AP15">
            <v>6852</v>
          </cell>
        </row>
        <row r="16">
          <cell r="AF16">
            <v>-425</v>
          </cell>
          <cell r="AG16">
            <v>-425</v>
          </cell>
          <cell r="AO16">
            <v>-630.995</v>
          </cell>
          <cell r="AP16">
            <v>-630.995</v>
          </cell>
        </row>
        <row r="17">
          <cell r="AF17">
            <v>2070.54</v>
          </cell>
          <cell r="AG17">
            <v>2070.54</v>
          </cell>
          <cell r="AO17">
            <v>2070.54</v>
          </cell>
          <cell r="AP17">
            <v>2070.54</v>
          </cell>
        </row>
        <row r="18">
          <cell r="AF18">
            <v>3533.23</v>
          </cell>
          <cell r="AO18">
            <v>3533.23</v>
          </cell>
        </row>
        <row r="19">
          <cell r="AF19">
            <v>-450</v>
          </cell>
          <cell r="AO19">
            <v>-650.01</v>
          </cell>
        </row>
        <row r="20">
          <cell r="AB20">
            <v>158</v>
          </cell>
          <cell r="AF20">
            <v>158</v>
          </cell>
          <cell r="AM20">
            <v>82.62</v>
          </cell>
          <cell r="AO20">
            <v>82.62</v>
          </cell>
        </row>
        <row r="21">
          <cell r="AB21">
            <v>411.36000000000058</v>
          </cell>
          <cell r="AF21">
            <v>405.71999999999997</v>
          </cell>
          <cell r="AG21">
            <v>5.64</v>
          </cell>
          <cell r="AM21">
            <v>120.23</v>
          </cell>
          <cell r="AO21">
            <v>120.23</v>
          </cell>
        </row>
        <row r="22">
          <cell r="AB22">
            <v>3145.3783333333336</v>
          </cell>
          <cell r="AF22">
            <v>3145.3783333333336</v>
          </cell>
          <cell r="AM22">
            <v>2428.2800000000002</v>
          </cell>
          <cell r="AO22">
            <v>2428.2800000000002</v>
          </cell>
        </row>
        <row r="23">
          <cell r="AB23">
            <v>2285.7783333333336</v>
          </cell>
          <cell r="AG23">
            <v>2285.7783333333336</v>
          </cell>
          <cell r="AM23">
            <v>2828.18</v>
          </cell>
          <cell r="AP23">
            <v>2828.18</v>
          </cell>
        </row>
        <row r="24">
          <cell r="AB24">
            <v>289.72500000000002</v>
          </cell>
          <cell r="AF24">
            <v>289.72500000000002</v>
          </cell>
          <cell r="AM24">
            <v>0</v>
          </cell>
          <cell r="AO24">
            <v>0</v>
          </cell>
        </row>
        <row r="25">
          <cell r="AB25">
            <v>57.725000000000001</v>
          </cell>
          <cell r="AG25">
            <v>57.725000000000001</v>
          </cell>
          <cell r="AM25">
            <v>115</v>
          </cell>
          <cell r="AP25">
            <v>115</v>
          </cell>
        </row>
        <row r="26">
          <cell r="AB26">
            <v>2125</v>
          </cell>
          <cell r="AF26">
            <v>1062.5</v>
          </cell>
          <cell r="AG26">
            <v>1062.5</v>
          </cell>
          <cell r="AM26">
            <v>0</v>
          </cell>
          <cell r="AO26">
            <v>0</v>
          </cell>
        </row>
        <row r="27">
          <cell r="AB27">
            <v>3375</v>
          </cell>
          <cell r="AF27">
            <v>1687.5</v>
          </cell>
          <cell r="AG27">
            <v>1687.5</v>
          </cell>
          <cell r="AM27">
            <v>0</v>
          </cell>
          <cell r="AO27">
            <v>0</v>
          </cell>
        </row>
        <row r="28">
          <cell r="AB28">
            <v>10375.25</v>
          </cell>
          <cell r="AF28">
            <v>5187.625</v>
          </cell>
          <cell r="AG28">
            <v>5187.625</v>
          </cell>
          <cell r="AM28">
            <v>6091.19</v>
          </cell>
          <cell r="AO28">
            <v>6091.19</v>
          </cell>
        </row>
        <row r="29">
          <cell r="AB29">
            <v>160.81</v>
          </cell>
          <cell r="AF29">
            <v>80.405000000000001</v>
          </cell>
          <cell r="AG29">
            <v>80.405000000000001</v>
          </cell>
          <cell r="AM29">
            <v>3235.08</v>
          </cell>
          <cell r="AO29">
            <v>3235.08</v>
          </cell>
        </row>
        <row r="30">
          <cell r="AB30">
            <v>61676.59</v>
          </cell>
          <cell r="AF30">
            <v>30838.294999999998</v>
          </cell>
          <cell r="AG30">
            <v>30838.294999999998</v>
          </cell>
          <cell r="AM30">
            <v>27145.55</v>
          </cell>
          <cell r="AO30">
            <v>27145.55</v>
          </cell>
        </row>
        <row r="31">
          <cell r="AB31">
            <v>161.43</v>
          </cell>
          <cell r="AF31">
            <v>80.715000000000003</v>
          </cell>
          <cell r="AG31">
            <v>80.715000000000003</v>
          </cell>
          <cell r="AM31">
            <v>507.36</v>
          </cell>
          <cell r="AO31">
            <v>507.36</v>
          </cell>
        </row>
        <row r="32">
          <cell r="AB32">
            <v>441.51</v>
          </cell>
          <cell r="AF32">
            <v>220.755</v>
          </cell>
          <cell r="AG32">
            <v>220.755</v>
          </cell>
          <cell r="AM32">
            <v>0</v>
          </cell>
          <cell r="AO32">
            <v>0</v>
          </cell>
        </row>
        <row r="33">
          <cell r="AB33">
            <v>1595.53</v>
          </cell>
          <cell r="AF33">
            <v>797.76499999999999</v>
          </cell>
          <cell r="AG33">
            <v>797.76499999999999</v>
          </cell>
          <cell r="AM33">
            <v>428.04</v>
          </cell>
          <cell r="AO33">
            <v>428.04</v>
          </cell>
        </row>
        <row r="34">
          <cell r="AB34">
            <v>0</v>
          </cell>
          <cell r="AF34">
            <v>0</v>
          </cell>
          <cell r="AG34">
            <v>0</v>
          </cell>
          <cell r="AM34">
            <v>103.69</v>
          </cell>
          <cell r="AO34">
            <v>103.69</v>
          </cell>
        </row>
        <row r="35">
          <cell r="AB35">
            <v>2290.46</v>
          </cell>
          <cell r="AF35">
            <v>2290.46</v>
          </cell>
          <cell r="AM35">
            <v>2916.96</v>
          </cell>
          <cell r="AO35">
            <v>2916.96</v>
          </cell>
        </row>
        <row r="36">
          <cell r="AB36">
            <v>0</v>
          </cell>
          <cell r="AF36">
            <v>0</v>
          </cell>
          <cell r="AG36">
            <v>0</v>
          </cell>
          <cell r="AM36">
            <v>21142.77</v>
          </cell>
          <cell r="AP36">
            <v>21142.77</v>
          </cell>
        </row>
        <row r="37">
          <cell r="AB37">
            <v>106.16</v>
          </cell>
          <cell r="AF37">
            <v>44.089999999999996</v>
          </cell>
          <cell r="AG37">
            <v>62.07</v>
          </cell>
          <cell r="AM37">
            <v>-3078.46</v>
          </cell>
          <cell r="AO37">
            <v>-1523.46</v>
          </cell>
          <cell r="AP37">
            <v>-1555</v>
          </cell>
        </row>
        <row r="38">
          <cell r="AB38">
            <v>-640</v>
          </cell>
          <cell r="AG38">
            <v>-640</v>
          </cell>
          <cell r="AM38">
            <v>-510</v>
          </cell>
          <cell r="AP38">
            <v>-510</v>
          </cell>
        </row>
        <row r="39">
          <cell r="AB39">
            <v>-3840.9100000000008</v>
          </cell>
          <cell r="AF39">
            <v>-3840.9100000000008</v>
          </cell>
          <cell r="AM39">
            <v>-186.23</v>
          </cell>
          <cell r="AO39">
            <v>-186.23</v>
          </cell>
        </row>
        <row r="40">
          <cell r="AB40">
            <v>-8405.6486000000004</v>
          </cell>
          <cell r="AF40">
            <v>-8405.6486000000004</v>
          </cell>
          <cell r="AM40">
            <v>-6844.74</v>
          </cell>
          <cell r="AO40">
            <v>-6844.74</v>
          </cell>
        </row>
        <row r="41">
          <cell r="AB41">
            <v>-1466.51</v>
          </cell>
          <cell r="AG41">
            <v>-1466.51</v>
          </cell>
          <cell r="AM41">
            <v>-62.5</v>
          </cell>
          <cell r="AP41">
            <v>-62.5</v>
          </cell>
        </row>
        <row r="42">
          <cell r="AB42">
            <v>-4320.9164000000001</v>
          </cell>
          <cell r="AG42">
            <v>-4320.9164000000001</v>
          </cell>
          <cell r="AM42">
            <v>-5084.9799999999996</v>
          </cell>
          <cell r="AP42">
            <v>-5084.9799999999996</v>
          </cell>
        </row>
        <row r="43">
          <cell r="AB43">
            <v>-3900</v>
          </cell>
          <cell r="AF43">
            <v>-3900</v>
          </cell>
          <cell r="AM43">
            <v>-1695</v>
          </cell>
          <cell r="AO43">
            <v>-1695</v>
          </cell>
        </row>
        <row r="44">
          <cell r="AB44">
            <v>0</v>
          </cell>
          <cell r="AF44">
            <v>0</v>
          </cell>
          <cell r="AM44">
            <v>-350</v>
          </cell>
          <cell r="AO44">
            <v>-350</v>
          </cell>
        </row>
        <row r="45">
          <cell r="AM45">
            <v>-31216.25</v>
          </cell>
          <cell r="AO45">
            <v>-31216.25</v>
          </cell>
        </row>
        <row r="46">
          <cell r="AM46">
            <v>-6329.17</v>
          </cell>
          <cell r="AO46">
            <v>-6329.17</v>
          </cell>
        </row>
        <row r="47">
          <cell r="AB47">
            <v>-122.80000000000001</v>
          </cell>
          <cell r="AF47">
            <v>-122.80000000000001</v>
          </cell>
          <cell r="AG47">
            <v>0</v>
          </cell>
          <cell r="AM47">
            <v>-179.19</v>
          </cell>
          <cell r="AO47">
            <v>-148.19</v>
          </cell>
          <cell r="AP47">
            <v>-31</v>
          </cell>
        </row>
        <row r="48">
          <cell r="AB48">
            <v>-74130.02</v>
          </cell>
          <cell r="AF48">
            <v>-74130.02</v>
          </cell>
          <cell r="AM48">
            <v>-74130.02</v>
          </cell>
        </row>
        <row r="49">
          <cell r="AB49">
            <v>0</v>
          </cell>
          <cell r="AF49">
            <v>0</v>
          </cell>
          <cell r="AM49">
            <v>-10058.51</v>
          </cell>
        </row>
        <row r="50">
          <cell r="AB50">
            <v>-48930.899999999994</v>
          </cell>
          <cell r="AF50">
            <v>-34593.399999999994</v>
          </cell>
          <cell r="AG50">
            <v>-14337.5</v>
          </cell>
          <cell r="AM50">
            <v>-50131.57</v>
          </cell>
          <cell r="AO50">
            <v>-33594.57</v>
          </cell>
          <cell r="AP50">
            <v>-16537</v>
          </cell>
        </row>
        <row r="51">
          <cell r="AB51">
            <v>-13401.890000000001</v>
          </cell>
          <cell r="AF51">
            <v>-11961.890000000001</v>
          </cell>
          <cell r="AG51">
            <v>-1440</v>
          </cell>
          <cell r="AM51">
            <v>-14467.98</v>
          </cell>
          <cell r="AO51">
            <v>-11902.98</v>
          </cell>
          <cell r="AP51">
            <v>-2565</v>
          </cell>
        </row>
        <row r="52">
          <cell r="AB52">
            <v>-1315</v>
          </cell>
          <cell r="AF52">
            <v>-1315</v>
          </cell>
          <cell r="AM52">
            <v>-1269</v>
          </cell>
          <cell r="AO52">
            <v>-1269</v>
          </cell>
        </row>
        <row r="53">
          <cell r="AB53">
            <v>-100</v>
          </cell>
          <cell r="AG53">
            <v>-100</v>
          </cell>
          <cell r="AM53">
            <v>0</v>
          </cell>
          <cell r="AP53">
            <v>0</v>
          </cell>
        </row>
        <row r="54">
          <cell r="AB54">
            <v>-90.74</v>
          </cell>
          <cell r="AF54">
            <v>-90.74</v>
          </cell>
          <cell r="AM54">
            <v>-108.68</v>
          </cell>
          <cell r="AO54">
            <v>-108.68</v>
          </cell>
        </row>
        <row r="55">
          <cell r="AB55">
            <v>1190.8000000000002</v>
          </cell>
          <cell r="AF55">
            <v>863.66999999999803</v>
          </cell>
          <cell r="AG55">
            <v>327.1300000000021</v>
          </cell>
          <cell r="AM55">
            <v>1998.6</v>
          </cell>
          <cell r="AO55">
            <v>1345.6</v>
          </cell>
          <cell r="AP55">
            <v>653</v>
          </cell>
        </row>
        <row r="56">
          <cell r="AB56">
            <v>37.4</v>
          </cell>
          <cell r="AF56">
            <v>37.4</v>
          </cell>
          <cell r="AM56">
            <v>90.52</v>
          </cell>
          <cell r="AO56">
            <v>90.52</v>
          </cell>
        </row>
        <row r="57">
          <cell r="AB57">
            <v>278.61</v>
          </cell>
          <cell r="AF57">
            <v>237.26000000000002</v>
          </cell>
          <cell r="AG57">
            <v>41.35</v>
          </cell>
          <cell r="AM57">
            <v>433.65</v>
          </cell>
          <cell r="AO57">
            <v>380.65</v>
          </cell>
          <cell r="AP57">
            <v>53</v>
          </cell>
        </row>
        <row r="58">
          <cell r="AB58">
            <v>19.84</v>
          </cell>
          <cell r="AF58">
            <v>19.84</v>
          </cell>
          <cell r="AO58">
            <v>0</v>
          </cell>
        </row>
        <row r="59">
          <cell r="AB59">
            <v>6.27</v>
          </cell>
          <cell r="AG59">
            <v>6.27</v>
          </cell>
          <cell r="AP59">
            <v>0</v>
          </cell>
        </row>
        <row r="61">
          <cell r="AF61">
            <v>0</v>
          </cell>
          <cell r="AM61">
            <v>-1165.03</v>
          </cell>
          <cell r="AO61">
            <v>-1165.03</v>
          </cell>
        </row>
        <row r="62">
          <cell r="AB62">
            <v>-275</v>
          </cell>
          <cell r="AF62">
            <v>-137.5</v>
          </cell>
          <cell r="AG62">
            <v>-137.5</v>
          </cell>
          <cell r="AM62">
            <v>-112.5</v>
          </cell>
          <cell r="AO62">
            <v>-56.25</v>
          </cell>
          <cell r="AP62">
            <v>-56.25</v>
          </cell>
        </row>
        <row r="64">
          <cell r="AB64">
            <v>-37.15</v>
          </cell>
          <cell r="AF64">
            <v>-37.15</v>
          </cell>
          <cell r="AM64">
            <v>-223.5</v>
          </cell>
          <cell r="AO64">
            <v>-223.5</v>
          </cell>
        </row>
        <row r="65">
          <cell r="AB65">
            <v>-524.22</v>
          </cell>
          <cell r="AG65">
            <v>-524.22</v>
          </cell>
          <cell r="AM65">
            <v>-825</v>
          </cell>
          <cell r="AP65">
            <v>-825</v>
          </cell>
        </row>
        <row r="66">
          <cell r="AB66">
            <v>-825.32999999999993</v>
          </cell>
          <cell r="AF66">
            <v>-825.32999999999993</v>
          </cell>
          <cell r="AM66">
            <v>-420.5</v>
          </cell>
          <cell r="AO66">
            <v>-420.5</v>
          </cell>
        </row>
        <row r="67">
          <cell r="AB67">
            <v>-3386.32</v>
          </cell>
          <cell r="AF67">
            <v>-3386.32</v>
          </cell>
          <cell r="AM67">
            <v>-4425</v>
          </cell>
          <cell r="AO67">
            <v>-4425</v>
          </cell>
        </row>
        <row r="68">
          <cell r="AB68">
            <v>-8</v>
          </cell>
          <cell r="AG68">
            <v>-8</v>
          </cell>
          <cell r="AP68">
            <v>0</v>
          </cell>
        </row>
        <row r="69">
          <cell r="AG69">
            <v>0</v>
          </cell>
          <cell r="AM69">
            <v>-1100</v>
          </cell>
          <cell r="AP69">
            <v>-1100</v>
          </cell>
        </row>
        <row r="70">
          <cell r="AB70">
            <v>-1583.43</v>
          </cell>
          <cell r="AF70">
            <v>-1583.43</v>
          </cell>
          <cell r="AM70">
            <v>-2887.5</v>
          </cell>
          <cell r="AO70">
            <v>-2887.5</v>
          </cell>
        </row>
        <row r="71">
          <cell r="AB71">
            <v>-1015.12</v>
          </cell>
          <cell r="AF71">
            <v>-1015.12</v>
          </cell>
          <cell r="AM71">
            <v>-802.64</v>
          </cell>
          <cell r="AO71">
            <v>-802.64</v>
          </cell>
        </row>
        <row r="72">
          <cell r="AB72">
            <v>-491.58</v>
          </cell>
          <cell r="AF72">
            <v>-245.79</v>
          </cell>
          <cell r="AG72">
            <v>-245.79</v>
          </cell>
          <cell r="AM72">
            <v>-416.77</v>
          </cell>
          <cell r="AO72">
            <v>-251.77</v>
          </cell>
          <cell r="AP72">
            <v>-165</v>
          </cell>
        </row>
        <row r="73">
          <cell r="AB73">
            <v>0</v>
          </cell>
          <cell r="AF73">
            <v>0</v>
          </cell>
          <cell r="AM73">
            <v>-126</v>
          </cell>
          <cell r="AO73">
            <v>-126</v>
          </cell>
        </row>
        <row r="74">
          <cell r="AB74">
            <v>0</v>
          </cell>
          <cell r="AF74">
            <v>0</v>
          </cell>
          <cell r="AM74">
            <v>-1309.58</v>
          </cell>
          <cell r="AO74">
            <v>-1309.58</v>
          </cell>
        </row>
        <row r="75">
          <cell r="AB75">
            <v>-6310</v>
          </cell>
          <cell r="AG75">
            <v>-6310</v>
          </cell>
          <cell r="AM75">
            <v>-1040</v>
          </cell>
          <cell r="AP75">
            <v>-1040</v>
          </cell>
        </row>
        <row r="76">
          <cell r="AB76">
            <v>0</v>
          </cell>
          <cell r="AF76">
            <v>0</v>
          </cell>
          <cell r="AM76">
            <v>-40</v>
          </cell>
          <cell r="AO76">
            <v>-40</v>
          </cell>
        </row>
        <row r="77">
          <cell r="AF77">
            <v>0</v>
          </cell>
          <cell r="AM77">
            <v>271.89</v>
          </cell>
          <cell r="AO77">
            <v>271.89</v>
          </cell>
        </row>
        <row r="78">
          <cell r="AB78">
            <v>5000</v>
          </cell>
          <cell r="AF78">
            <v>3162.7906976744184</v>
          </cell>
          <cell r="AG78">
            <v>1837.2093023255813</v>
          </cell>
          <cell r="AM78">
            <v>5500.08</v>
          </cell>
          <cell r="AO78">
            <v>3248.08</v>
          </cell>
          <cell r="AP78">
            <v>2252</v>
          </cell>
        </row>
        <row r="79">
          <cell r="AB79">
            <v>5840</v>
          </cell>
          <cell r="AF79">
            <v>2590</v>
          </cell>
          <cell r="AG79">
            <v>3250</v>
          </cell>
          <cell r="AM79">
            <v>6139.94</v>
          </cell>
          <cell r="AO79">
            <v>2720.94</v>
          </cell>
          <cell r="AP79">
            <v>3419</v>
          </cell>
        </row>
        <row r="80">
          <cell r="AB80">
            <v>5700</v>
          </cell>
          <cell r="AF80">
            <v>2527.9109589041095</v>
          </cell>
          <cell r="AG80">
            <v>3172.0890410958905</v>
          </cell>
          <cell r="AM80">
            <v>6000</v>
          </cell>
          <cell r="AO80">
            <v>2659</v>
          </cell>
          <cell r="AP80">
            <v>3341</v>
          </cell>
        </row>
        <row r="81">
          <cell r="AB81">
            <v>10875.34</v>
          </cell>
          <cell r="AF81">
            <v>7032.4</v>
          </cell>
          <cell r="AG81">
            <v>3842.9399999999996</v>
          </cell>
          <cell r="AM81">
            <v>11840.02</v>
          </cell>
          <cell r="AO81">
            <v>7211.02</v>
          </cell>
          <cell r="AP81">
            <v>4629</v>
          </cell>
        </row>
        <row r="82">
          <cell r="AB82">
            <v>1437</v>
          </cell>
          <cell r="AG82">
            <v>1437</v>
          </cell>
          <cell r="AM82">
            <v>750</v>
          </cell>
          <cell r="AP82">
            <v>750</v>
          </cell>
        </row>
        <row r="83">
          <cell r="AB83">
            <v>402.8</v>
          </cell>
          <cell r="AG83">
            <v>402.8</v>
          </cell>
          <cell r="AM83">
            <v>170</v>
          </cell>
          <cell r="AP83">
            <v>170</v>
          </cell>
        </row>
        <row r="84">
          <cell r="AB84">
            <v>44</v>
          </cell>
          <cell r="AG84">
            <v>44</v>
          </cell>
          <cell r="AP84">
            <v>0</v>
          </cell>
        </row>
        <row r="85">
          <cell r="AB85">
            <v>540</v>
          </cell>
          <cell r="AG85">
            <v>540</v>
          </cell>
          <cell r="AM85">
            <v>560.03</v>
          </cell>
          <cell r="AP85">
            <v>560.03</v>
          </cell>
        </row>
        <row r="86">
          <cell r="AB86">
            <v>3567.8800000000006</v>
          </cell>
          <cell r="AF86">
            <v>1783.9400000000003</v>
          </cell>
          <cell r="AG86">
            <v>1783.9400000000003</v>
          </cell>
          <cell r="AM86">
            <v>3091.01</v>
          </cell>
          <cell r="AO86">
            <v>1546.01</v>
          </cell>
          <cell r="AP86">
            <v>1545</v>
          </cell>
        </row>
        <row r="87">
          <cell r="AB87">
            <v>4875.92</v>
          </cell>
          <cell r="AF87">
            <v>2437.96</v>
          </cell>
          <cell r="AG87">
            <v>2437.96</v>
          </cell>
          <cell r="AM87">
            <v>3505.34</v>
          </cell>
          <cell r="AO87">
            <v>1773.34</v>
          </cell>
          <cell r="AP87">
            <v>1732</v>
          </cell>
        </row>
        <row r="88">
          <cell r="AB88">
            <v>4127.6899999999996</v>
          </cell>
          <cell r="AF88">
            <v>4127.6899999999996</v>
          </cell>
          <cell r="AM88">
            <v>2882.07</v>
          </cell>
          <cell r="AO88">
            <v>2882.07</v>
          </cell>
        </row>
        <row r="89">
          <cell r="AB89">
            <v>2493</v>
          </cell>
          <cell r="AF89">
            <v>2493</v>
          </cell>
          <cell r="AM89">
            <v>4344.1000000000004</v>
          </cell>
          <cell r="AO89">
            <v>4344.1000000000004</v>
          </cell>
        </row>
        <row r="91">
          <cell r="AB91">
            <v>2592</v>
          </cell>
          <cell r="AF91">
            <v>1440</v>
          </cell>
          <cell r="AG91">
            <v>1152</v>
          </cell>
          <cell r="AM91">
            <v>2635.65</v>
          </cell>
          <cell r="AO91">
            <v>1461.65</v>
          </cell>
          <cell r="AP91">
            <v>1174</v>
          </cell>
        </row>
        <row r="92">
          <cell r="AB92">
            <v>960.53000000000009</v>
          </cell>
          <cell r="AF92">
            <v>480.26500000000004</v>
          </cell>
          <cell r="AG92">
            <v>480.26500000000004</v>
          </cell>
          <cell r="AM92">
            <v>268.66000000000003</v>
          </cell>
          <cell r="AO92">
            <v>254.66</v>
          </cell>
          <cell r="AP92">
            <v>14</v>
          </cell>
        </row>
        <row r="93">
          <cell r="AB93">
            <v>8989.44</v>
          </cell>
          <cell r="AF93">
            <v>1168</v>
          </cell>
          <cell r="AG93">
            <v>7821.44</v>
          </cell>
          <cell r="AM93">
            <v>2059.9899999999998</v>
          </cell>
          <cell r="AO93">
            <v>1664.99</v>
          </cell>
          <cell r="AP93">
            <v>395</v>
          </cell>
        </row>
        <row r="94">
          <cell r="AB94">
            <v>410.46</v>
          </cell>
          <cell r="AF94">
            <v>205.23</v>
          </cell>
          <cell r="AG94">
            <v>205.23</v>
          </cell>
          <cell r="AM94">
            <v>464.34</v>
          </cell>
          <cell r="AO94">
            <v>232.17</v>
          </cell>
          <cell r="AP94">
            <v>232.17</v>
          </cell>
        </row>
        <row r="95">
          <cell r="AB95">
            <v>0</v>
          </cell>
          <cell r="AF95">
            <v>0</v>
          </cell>
          <cell r="AG95">
            <v>0</v>
          </cell>
          <cell r="AM95">
            <v>51.5</v>
          </cell>
          <cell r="AO95">
            <v>51.5</v>
          </cell>
        </row>
        <row r="96">
          <cell r="AB96">
            <v>54.97</v>
          </cell>
          <cell r="AF96">
            <v>54.97</v>
          </cell>
          <cell r="AG96">
            <v>0</v>
          </cell>
          <cell r="AO96">
            <v>0</v>
          </cell>
        </row>
        <row r="99">
          <cell r="AB99">
            <v>228.99</v>
          </cell>
          <cell r="AF99">
            <v>228.99</v>
          </cell>
          <cell r="AM99">
            <v>227.97</v>
          </cell>
          <cell r="AO99">
            <v>227.97</v>
          </cell>
        </row>
        <row r="100">
          <cell r="AB100">
            <v>0</v>
          </cell>
          <cell r="AF100">
            <v>0</v>
          </cell>
          <cell r="AM100">
            <v>0</v>
          </cell>
          <cell r="AO100">
            <v>0</v>
          </cell>
        </row>
        <row r="101">
          <cell r="AB101">
            <v>364</v>
          </cell>
          <cell r="AF101">
            <v>364</v>
          </cell>
          <cell r="AM101">
            <v>489.6</v>
          </cell>
          <cell r="AO101">
            <v>489.6</v>
          </cell>
        </row>
        <row r="102">
          <cell r="AB102">
            <v>81</v>
          </cell>
          <cell r="AF102">
            <v>81</v>
          </cell>
          <cell r="AM102">
            <v>0</v>
          </cell>
          <cell r="AO102">
            <v>0</v>
          </cell>
        </row>
        <row r="103">
          <cell r="AB103">
            <v>0</v>
          </cell>
          <cell r="AF103">
            <v>0</v>
          </cell>
          <cell r="AM103">
            <v>121.93</v>
          </cell>
          <cell r="AO103">
            <v>121.93</v>
          </cell>
        </row>
        <row r="104">
          <cell r="AB104">
            <v>1310</v>
          </cell>
          <cell r="AG104">
            <v>1310</v>
          </cell>
          <cell r="AM104">
            <v>1243.8599999999999</v>
          </cell>
          <cell r="AO104">
            <v>123.86</v>
          </cell>
          <cell r="AP104">
            <v>1120</v>
          </cell>
        </row>
        <row r="105">
          <cell r="AB105">
            <v>211.45999999999998</v>
          </cell>
          <cell r="AF105">
            <v>211.45999999999998</v>
          </cell>
          <cell r="AM105">
            <v>52.95</v>
          </cell>
          <cell r="AO105">
            <v>52.95</v>
          </cell>
        </row>
        <row r="106">
          <cell r="AB106">
            <v>-165.05</v>
          </cell>
          <cell r="AF106">
            <v>-165.05</v>
          </cell>
          <cell r="AM106">
            <v>-1888.18</v>
          </cell>
          <cell r="AO106">
            <v>-1888.18</v>
          </cell>
        </row>
        <row r="107">
          <cell r="AB107">
            <v>594.6</v>
          </cell>
          <cell r="AF107">
            <v>594.6</v>
          </cell>
          <cell r="AM107">
            <v>0</v>
          </cell>
          <cell r="AO107">
            <v>0</v>
          </cell>
        </row>
        <row r="108">
          <cell r="AB108">
            <v>279.49</v>
          </cell>
          <cell r="AF108">
            <v>139.745</v>
          </cell>
          <cell r="AG108">
            <v>139.745</v>
          </cell>
          <cell r="AM108">
            <v>110.49</v>
          </cell>
          <cell r="AO108">
            <v>44.49</v>
          </cell>
          <cell r="AP108">
            <v>66</v>
          </cell>
        </row>
        <row r="109">
          <cell r="AB109">
            <v>2816</v>
          </cell>
          <cell r="AF109">
            <v>694</v>
          </cell>
          <cell r="AG109">
            <v>2122</v>
          </cell>
          <cell r="AM109">
            <v>5631.33</v>
          </cell>
          <cell r="AO109">
            <v>3507.33</v>
          </cell>
          <cell r="AP109">
            <v>2124</v>
          </cell>
        </row>
        <row r="110">
          <cell r="AB110">
            <v>1617.5</v>
          </cell>
          <cell r="AF110">
            <v>1617.5</v>
          </cell>
          <cell r="AM110">
            <v>375</v>
          </cell>
          <cell r="AO110">
            <v>375</v>
          </cell>
        </row>
        <row r="111">
          <cell r="AB111">
            <v>553.79</v>
          </cell>
          <cell r="AF111">
            <v>553.79</v>
          </cell>
          <cell r="AM111">
            <v>358.35</v>
          </cell>
          <cell r="AO111">
            <v>358.35</v>
          </cell>
        </row>
        <row r="112">
          <cell r="AB112">
            <v>754.93999999999994</v>
          </cell>
          <cell r="AF112">
            <v>754.93999999999994</v>
          </cell>
          <cell r="AM112">
            <v>668.82</v>
          </cell>
          <cell r="AO112">
            <v>668.82</v>
          </cell>
        </row>
        <row r="113">
          <cell r="AB113">
            <v>0</v>
          </cell>
          <cell r="AF113">
            <v>0</v>
          </cell>
          <cell r="AM113">
            <v>-20.66</v>
          </cell>
          <cell r="AO113">
            <v>-26.66</v>
          </cell>
          <cell r="AP113">
            <v>6</v>
          </cell>
        </row>
        <row r="114">
          <cell r="AB114">
            <v>125.5</v>
          </cell>
          <cell r="AF114">
            <v>62.75</v>
          </cell>
          <cell r="AG114">
            <v>62.75</v>
          </cell>
          <cell r="AM114">
            <v>56.39</v>
          </cell>
          <cell r="AO114">
            <v>25.39</v>
          </cell>
          <cell r="AP114">
            <v>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E7B1-FDF9-4BC0-B18C-2EE1914961D3}">
  <sheetPr>
    <pageSetUpPr fitToPage="1"/>
  </sheetPr>
  <dimension ref="B1:X90"/>
  <sheetViews>
    <sheetView tabSelected="1" topLeftCell="B1" zoomScaleNormal="100" workbookViewId="0">
      <selection activeCell="E3" sqref="E3"/>
    </sheetView>
  </sheetViews>
  <sheetFormatPr defaultRowHeight="14" x14ac:dyDescent="0.3"/>
  <cols>
    <col min="1" max="1" width="8.7265625" style="1"/>
    <col min="2" max="2" width="14.81640625" style="1" customWidth="1"/>
    <col min="3" max="3" width="51.81640625" style="1" customWidth="1"/>
    <col min="4" max="4" width="2.6328125" style="1" customWidth="1"/>
    <col min="5" max="5" width="14.54296875" style="2" customWidth="1"/>
    <col min="6" max="6" width="2.453125" style="1" customWidth="1"/>
    <col min="7" max="7" width="14.54296875" style="1" customWidth="1"/>
    <col min="8" max="8" width="3" style="1" customWidth="1"/>
    <col min="9" max="10" width="14.54296875" style="1" customWidth="1"/>
    <col min="11" max="11" width="2.6328125" style="1" customWidth="1"/>
    <col min="12" max="13" width="14.54296875" style="1" customWidth="1"/>
    <col min="14" max="16384" width="8.7265625" style="1"/>
  </cols>
  <sheetData>
    <row r="1" spans="2:17" x14ac:dyDescent="0.3">
      <c r="C1" s="2" t="s">
        <v>0</v>
      </c>
    </row>
    <row r="2" spans="2:17" ht="4" customHeight="1" x14ac:dyDescent="0.3">
      <c r="C2" s="2"/>
    </row>
    <row r="3" spans="2:17" x14ac:dyDescent="0.3">
      <c r="C3" s="3" t="s">
        <v>1</v>
      </c>
    </row>
    <row r="4" spans="2:17" ht="4" customHeight="1" x14ac:dyDescent="0.3">
      <c r="C4" s="3"/>
    </row>
    <row r="5" spans="2:17" ht="14" customHeight="1" x14ac:dyDescent="0.3">
      <c r="C5" s="3" t="s">
        <v>214</v>
      </c>
      <c r="D5" s="3"/>
      <c r="E5" s="3"/>
      <c r="F5" s="3"/>
      <c r="G5" s="3"/>
      <c r="H5" s="3"/>
      <c r="I5" s="2"/>
      <c r="J5" s="2"/>
      <c r="K5" s="4"/>
      <c r="L5" s="2"/>
      <c r="M5" s="2"/>
    </row>
    <row r="6" spans="2:17" ht="5" customHeight="1" x14ac:dyDescent="0.3">
      <c r="B6" s="5"/>
      <c r="C6" s="3"/>
      <c r="D6" s="3"/>
      <c r="E6" s="3"/>
      <c r="F6" s="3"/>
      <c r="G6" s="3"/>
      <c r="H6" s="3"/>
      <c r="I6" s="4"/>
      <c r="J6" s="4"/>
      <c r="K6" s="4"/>
      <c r="L6" s="4"/>
      <c r="M6" s="4"/>
    </row>
    <row r="7" spans="2:17" ht="19" customHeight="1" x14ac:dyDescent="0.3">
      <c r="B7" s="96" t="s">
        <v>2</v>
      </c>
      <c r="C7" s="96" t="s">
        <v>3</v>
      </c>
      <c r="D7" s="6"/>
      <c r="E7" s="7">
        <v>2025</v>
      </c>
      <c r="F7" s="6"/>
      <c r="G7" s="6">
        <v>2024</v>
      </c>
      <c r="H7" s="6"/>
      <c r="I7" s="97">
        <v>2025</v>
      </c>
      <c r="J7" s="98"/>
      <c r="K7" s="6"/>
      <c r="L7" s="96">
        <v>2024</v>
      </c>
      <c r="M7" s="96" t="s">
        <v>4</v>
      </c>
    </row>
    <row r="8" spans="2:17" ht="28" x14ac:dyDescent="0.3">
      <c r="B8" s="96" t="s">
        <v>5</v>
      </c>
      <c r="C8" s="96" t="s">
        <v>3</v>
      </c>
      <c r="D8" s="6"/>
      <c r="E8" s="7" t="s">
        <v>6</v>
      </c>
      <c r="F8" s="6"/>
      <c r="G8" s="6" t="s">
        <v>6</v>
      </c>
      <c r="H8" s="6"/>
      <c r="I8" s="8" t="s">
        <v>7</v>
      </c>
      <c r="J8" s="9" t="s">
        <v>8</v>
      </c>
      <c r="K8" s="10"/>
      <c r="L8" s="8" t="s">
        <v>7</v>
      </c>
      <c r="M8" s="9" t="s">
        <v>8</v>
      </c>
      <c r="O8" s="11" t="s">
        <v>9</v>
      </c>
      <c r="P8" s="11" t="s">
        <v>10</v>
      </c>
      <c r="Q8" s="11" t="s">
        <v>11</v>
      </c>
    </row>
    <row r="9" spans="2:17" ht="5" customHeight="1" x14ac:dyDescent="0.3">
      <c r="B9" s="12"/>
      <c r="C9" s="12"/>
      <c r="D9" s="12"/>
      <c r="E9" s="13"/>
      <c r="F9" s="12"/>
      <c r="G9" s="12"/>
      <c r="H9" s="12"/>
      <c r="I9" s="14"/>
      <c r="J9" s="15"/>
      <c r="K9" s="16"/>
      <c r="L9" s="14"/>
      <c r="M9" s="15"/>
    </row>
    <row r="10" spans="2:17" x14ac:dyDescent="0.3">
      <c r="B10" s="5"/>
      <c r="C10" s="5" t="s">
        <v>12</v>
      </c>
      <c r="D10" s="5"/>
      <c r="F10" s="5"/>
      <c r="G10" s="5"/>
      <c r="H10" s="5"/>
      <c r="I10" s="17"/>
      <c r="J10" s="18"/>
      <c r="K10" s="19"/>
      <c r="L10" s="17"/>
      <c r="M10" s="18"/>
    </row>
    <row r="11" spans="2:17" x14ac:dyDescent="0.3">
      <c r="B11" s="20" t="s">
        <v>13</v>
      </c>
      <c r="C11" s="20" t="s">
        <v>14</v>
      </c>
      <c r="D11" s="20"/>
      <c r="E11" s="21">
        <f>-'[1]Trial Balance '!AM50</f>
        <v>50131.57</v>
      </c>
      <c r="F11" s="20"/>
      <c r="G11" s="22">
        <f>-'[1]Trial Balance '!AB50</f>
        <v>48930.899999999994</v>
      </c>
      <c r="H11" s="20"/>
      <c r="I11" s="23">
        <f>-'[1]Trial Balance '!AO50</f>
        <v>33594.57</v>
      </c>
      <c r="J11" s="24">
        <f>-'[1]Trial Balance '!AP50</f>
        <v>16537</v>
      </c>
      <c r="K11" s="22"/>
      <c r="L11" s="23">
        <f>-'[1]Trial Balance '!AF50</f>
        <v>34593.399999999994</v>
      </c>
      <c r="M11" s="24">
        <f>-'[1]Trial Balance '!AG50</f>
        <v>14337.5</v>
      </c>
      <c r="O11" s="25">
        <f>E11-G11</f>
        <v>1200.6700000000055</v>
      </c>
      <c r="P11" s="25">
        <f>I11-L11</f>
        <v>-998.82999999999447</v>
      </c>
      <c r="Q11" s="25">
        <f>J11-M11</f>
        <v>2199.5</v>
      </c>
    </row>
    <row r="12" spans="2:17" x14ac:dyDescent="0.3">
      <c r="B12" s="20" t="s">
        <v>15</v>
      </c>
      <c r="C12" s="20" t="s">
        <v>16</v>
      </c>
      <c r="D12" s="20"/>
      <c r="E12" s="21">
        <f>-'[1]Trial Balance '!AM51</f>
        <v>14467.98</v>
      </c>
      <c r="F12" s="20"/>
      <c r="G12" s="22">
        <f>-'[1]Trial Balance '!AB51-'[1]Trial Balance '!AB68</f>
        <v>13409.890000000001</v>
      </c>
      <c r="H12" s="20"/>
      <c r="I12" s="23">
        <f>-'[1]Trial Balance '!AO51</f>
        <v>11902.98</v>
      </c>
      <c r="J12" s="24">
        <f>-'[1]Trial Balance '!AP51-'[1]Trial Balance '!AP68</f>
        <v>2565</v>
      </c>
      <c r="K12" s="22"/>
      <c r="L12" s="23">
        <f>-'[1]Trial Balance '!AF51</f>
        <v>11961.890000000001</v>
      </c>
      <c r="M12" s="24">
        <f>-'[1]Trial Balance '!AG51-'[1]Trial Balance '!AG68</f>
        <v>1448</v>
      </c>
      <c r="O12" s="25">
        <f t="shared" ref="O12:O13" si="0">E12-G12</f>
        <v>1058.0899999999983</v>
      </c>
      <c r="P12" s="25">
        <f t="shared" ref="P12:Q13" si="1">I12-L12</f>
        <v>-58.910000000001673</v>
      </c>
      <c r="Q12" s="25">
        <f t="shared" si="1"/>
        <v>1117</v>
      </c>
    </row>
    <row r="13" spans="2:17" x14ac:dyDescent="0.3">
      <c r="B13" s="20" t="s">
        <v>17</v>
      </c>
      <c r="C13" s="20" t="s">
        <v>18</v>
      </c>
      <c r="D13" s="20"/>
      <c r="E13" s="21">
        <f>-'[1]Trial Balance '!AM52</f>
        <v>1269</v>
      </c>
      <c r="F13" s="20"/>
      <c r="G13" s="22">
        <f>-'[1]Trial Balance '!AB52</f>
        <v>1315</v>
      </c>
      <c r="H13" s="20"/>
      <c r="I13" s="23">
        <f>-'[1]Trial Balance '!AO52</f>
        <v>1269</v>
      </c>
      <c r="J13" s="24">
        <f>-'[1]Trial Balance '!AP52</f>
        <v>0</v>
      </c>
      <c r="K13" s="22"/>
      <c r="L13" s="23">
        <f>-'[1]Trial Balance '!AF52</f>
        <v>1315</v>
      </c>
      <c r="M13" s="24">
        <f>-'[1]Trial Balance '!AG52</f>
        <v>0</v>
      </c>
      <c r="O13" s="25">
        <f t="shared" si="0"/>
        <v>-46</v>
      </c>
      <c r="P13" s="25">
        <f t="shared" si="1"/>
        <v>-46</v>
      </c>
      <c r="Q13" s="25">
        <f t="shared" si="1"/>
        <v>0</v>
      </c>
    </row>
    <row r="14" spans="2:17" x14ac:dyDescent="0.3">
      <c r="B14" s="20"/>
      <c r="C14" s="20"/>
      <c r="D14" s="20"/>
      <c r="E14" s="26">
        <f t="shared" ref="E14:G14" si="2">SUM(E11:E13)</f>
        <v>65868.55</v>
      </c>
      <c r="F14" s="20"/>
      <c r="G14" s="27">
        <f t="shared" si="2"/>
        <v>63655.789999999994</v>
      </c>
      <c r="H14" s="20"/>
      <c r="I14" s="28">
        <f t="shared" ref="I14:J14" si="3">SUM(I11:I13)</f>
        <v>46766.55</v>
      </c>
      <c r="J14" s="29">
        <f t="shared" si="3"/>
        <v>19102</v>
      </c>
      <c r="K14" s="27"/>
      <c r="L14" s="28">
        <f t="shared" ref="L14:M14" si="4">SUM(L11:L13)</f>
        <v>47870.289999999994</v>
      </c>
      <c r="M14" s="29">
        <f t="shared" si="4"/>
        <v>15785.5</v>
      </c>
    </row>
    <row r="15" spans="2:17" x14ac:dyDescent="0.3">
      <c r="B15" s="5"/>
      <c r="C15" s="5" t="s">
        <v>19</v>
      </c>
      <c r="D15" s="5"/>
      <c r="E15" s="21"/>
      <c r="F15" s="5"/>
      <c r="G15" s="22"/>
      <c r="H15" s="5"/>
      <c r="I15" s="23"/>
      <c r="J15" s="24"/>
      <c r="K15" s="22"/>
      <c r="L15" s="23"/>
      <c r="M15" s="24"/>
    </row>
    <row r="16" spans="2:17" x14ac:dyDescent="0.3">
      <c r="B16" s="20">
        <v>4205</v>
      </c>
      <c r="C16" s="20" t="s">
        <v>20</v>
      </c>
      <c r="D16" s="20"/>
      <c r="E16" s="21">
        <f>-'[1]Trial Balance '!AM53</f>
        <v>0</v>
      </c>
      <c r="F16" s="20"/>
      <c r="G16" s="22">
        <f>-'[1]Trial Balance '!AB53</f>
        <v>100</v>
      </c>
      <c r="H16" s="20"/>
      <c r="I16" s="23">
        <f>-'[1]Trial Balance '!AO53</f>
        <v>0</v>
      </c>
      <c r="J16" s="24">
        <f>-'[1]Trial Balance '!AP53</f>
        <v>0</v>
      </c>
      <c r="K16" s="22"/>
      <c r="L16" s="23">
        <f>-'[1]Trial Balance '!AF53</f>
        <v>0</v>
      </c>
      <c r="M16" s="24">
        <f>-'[1]Trial Balance '!AG53</f>
        <v>100</v>
      </c>
      <c r="O16" s="25">
        <f t="shared" ref="O16:O30" si="5">E16-G16</f>
        <v>-100</v>
      </c>
      <c r="P16" s="25">
        <f t="shared" ref="P16:Q30" si="6">I16-L16</f>
        <v>0</v>
      </c>
      <c r="Q16" s="25">
        <f t="shared" si="6"/>
        <v>-100</v>
      </c>
    </row>
    <row r="17" spans="2:24" x14ac:dyDescent="0.3">
      <c r="B17" s="20" t="s">
        <v>21</v>
      </c>
      <c r="C17" s="20" t="s">
        <v>22</v>
      </c>
      <c r="D17" s="20"/>
      <c r="E17" s="21">
        <f>-'[1]Trial Balance '!AM54</f>
        <v>108.68</v>
      </c>
      <c r="F17" s="20"/>
      <c r="G17" s="22">
        <f>-'[1]Trial Balance '!AB54</f>
        <v>90.74</v>
      </c>
      <c r="H17" s="20"/>
      <c r="I17" s="23">
        <f>-'[1]Trial Balance '!AO54</f>
        <v>108.68</v>
      </c>
      <c r="J17" s="24">
        <f>-'[1]Trial Balance '!AP54</f>
        <v>0</v>
      </c>
      <c r="K17" s="22"/>
      <c r="L17" s="23">
        <f>-'[1]Trial Balance '!AF54</f>
        <v>90.74</v>
      </c>
      <c r="M17" s="24">
        <f>-'[1]Trial Balance '!AG54</f>
        <v>0</v>
      </c>
      <c r="O17" s="25">
        <f t="shared" si="5"/>
        <v>17.940000000000012</v>
      </c>
      <c r="P17" s="25">
        <f t="shared" si="6"/>
        <v>17.940000000000012</v>
      </c>
      <c r="Q17" s="25">
        <f t="shared" si="6"/>
        <v>0</v>
      </c>
    </row>
    <row r="18" spans="2:24" x14ac:dyDescent="0.3">
      <c r="B18" s="20" t="s">
        <v>23</v>
      </c>
      <c r="C18" s="20" t="s">
        <v>24</v>
      </c>
      <c r="D18" s="20"/>
      <c r="E18" s="21">
        <f>-'[1]Trial Balance '!AM61</f>
        <v>1165.03</v>
      </c>
      <c r="F18" s="20"/>
      <c r="G18" s="22">
        <v>0</v>
      </c>
      <c r="H18" s="20"/>
      <c r="I18" s="23">
        <f>-'[1]Trial Balance '!AO61</f>
        <v>1165.03</v>
      </c>
      <c r="J18" s="24">
        <f>-'[1]Trial Balance '!AP61</f>
        <v>0</v>
      </c>
      <c r="K18" s="22"/>
      <c r="L18" s="23">
        <f>-'[1]Trial Balance '!AF61</f>
        <v>0</v>
      </c>
      <c r="M18" s="24">
        <f>-'[1]Trial Balance '!AG61</f>
        <v>0</v>
      </c>
      <c r="O18" s="25">
        <f t="shared" si="5"/>
        <v>1165.03</v>
      </c>
      <c r="P18" s="25">
        <f t="shared" si="6"/>
        <v>1165.03</v>
      </c>
      <c r="Q18" s="25">
        <f t="shared" si="6"/>
        <v>0</v>
      </c>
    </row>
    <row r="19" spans="2:24" x14ac:dyDescent="0.3">
      <c r="B19" s="20" t="s">
        <v>25</v>
      </c>
      <c r="C19" s="20" t="s">
        <v>26</v>
      </c>
      <c r="D19" s="20"/>
      <c r="E19" s="21">
        <f>-'[1]Trial Balance '!AM62</f>
        <v>112.5</v>
      </c>
      <c r="F19" s="20"/>
      <c r="G19" s="22">
        <f>-'[1]Trial Balance '!AB62</f>
        <v>275</v>
      </c>
      <c r="H19" s="20"/>
      <c r="I19" s="23">
        <f>-'[1]Trial Balance '!AO62</f>
        <v>56.25</v>
      </c>
      <c r="J19" s="24">
        <f>-'[1]Trial Balance '!AP62</f>
        <v>56.25</v>
      </c>
      <c r="K19" s="22"/>
      <c r="L19" s="23">
        <f>-'[1]Trial Balance '!AF62</f>
        <v>137.5</v>
      </c>
      <c r="M19" s="24">
        <f>-'[1]Trial Balance '!AG62</f>
        <v>137.5</v>
      </c>
      <c r="O19" s="25">
        <f t="shared" si="5"/>
        <v>-162.5</v>
      </c>
      <c r="P19" s="25">
        <f t="shared" si="6"/>
        <v>-81.25</v>
      </c>
      <c r="Q19" s="25">
        <f t="shared" si="6"/>
        <v>-81.25</v>
      </c>
    </row>
    <row r="20" spans="2:24" x14ac:dyDescent="0.3">
      <c r="B20" s="20" t="s">
        <v>27</v>
      </c>
      <c r="C20" s="20" t="s">
        <v>28</v>
      </c>
      <c r="D20" s="20"/>
      <c r="E20" s="21">
        <f>-'[1]Trial Balance '!AM64</f>
        <v>223.5</v>
      </c>
      <c r="F20" s="20"/>
      <c r="G20" s="22">
        <f>-'[1]Trial Balance '!AB64</f>
        <v>37.15</v>
      </c>
      <c r="H20" s="20"/>
      <c r="I20" s="23">
        <f>-'[1]Trial Balance '!AO64</f>
        <v>223.5</v>
      </c>
      <c r="J20" s="24">
        <f>-'[1]Trial Balance '!AP64</f>
        <v>0</v>
      </c>
      <c r="K20" s="22"/>
      <c r="L20" s="23">
        <f>-'[1]Trial Balance '!AF64</f>
        <v>37.15</v>
      </c>
      <c r="M20" s="24">
        <f>-'[1]Trial Balance '!AG64</f>
        <v>0</v>
      </c>
      <c r="O20" s="25">
        <f t="shared" si="5"/>
        <v>186.35</v>
      </c>
      <c r="P20" s="25">
        <f t="shared" si="6"/>
        <v>186.35</v>
      </c>
      <c r="Q20" s="25">
        <f t="shared" si="6"/>
        <v>0</v>
      </c>
    </row>
    <row r="21" spans="2:24" x14ac:dyDescent="0.3">
      <c r="B21" s="20" t="s">
        <v>29</v>
      </c>
      <c r="C21" s="20" t="s">
        <v>30</v>
      </c>
      <c r="D21" s="20"/>
      <c r="E21" s="21">
        <f>-'[1]Trial Balance '!AM65</f>
        <v>825</v>
      </c>
      <c r="F21" s="20"/>
      <c r="G21" s="22">
        <f>-'[1]Trial Balance '!AB65</f>
        <v>524.22</v>
      </c>
      <c r="H21" s="20"/>
      <c r="I21" s="23">
        <f>-'[1]Trial Balance '!AO65</f>
        <v>0</v>
      </c>
      <c r="J21" s="24">
        <f>-'[1]Trial Balance '!AP65</f>
        <v>825</v>
      </c>
      <c r="K21" s="22"/>
      <c r="L21" s="23">
        <f>-'[1]Trial Balance '!AF65</f>
        <v>0</v>
      </c>
      <c r="M21" s="24">
        <f>-'[1]Trial Balance '!AG65</f>
        <v>524.22</v>
      </c>
      <c r="O21" s="25">
        <f t="shared" si="5"/>
        <v>300.77999999999997</v>
      </c>
      <c r="P21" s="25">
        <f t="shared" si="6"/>
        <v>0</v>
      </c>
      <c r="Q21" s="25">
        <f t="shared" si="6"/>
        <v>300.77999999999997</v>
      </c>
    </row>
    <row r="22" spans="2:24" x14ac:dyDescent="0.3">
      <c r="B22" s="20">
        <v>4940</v>
      </c>
      <c r="C22" s="20" t="s">
        <v>31</v>
      </c>
      <c r="D22" s="20"/>
      <c r="E22" s="21">
        <f>-'[1]Trial Balance '!AM66</f>
        <v>420.5</v>
      </c>
      <c r="F22" s="20"/>
      <c r="G22" s="22">
        <f>-'[1]Trial Balance '!AB66</f>
        <v>825.32999999999993</v>
      </c>
      <c r="H22" s="20"/>
      <c r="I22" s="23">
        <f>-'[1]Trial Balance '!AO66</f>
        <v>420.5</v>
      </c>
      <c r="J22" s="24">
        <f>-'[1]Trial Balance '!AP66</f>
        <v>0</v>
      </c>
      <c r="K22" s="22"/>
      <c r="L22" s="23">
        <f>-'[1]Trial Balance '!AF66</f>
        <v>825.32999999999993</v>
      </c>
      <c r="M22" s="24">
        <f>-'[1]Trial Balance '!AG66</f>
        <v>0</v>
      </c>
      <c r="O22" s="25">
        <f t="shared" si="5"/>
        <v>-404.82999999999993</v>
      </c>
      <c r="P22" s="25">
        <f t="shared" si="6"/>
        <v>-404.82999999999993</v>
      </c>
      <c r="Q22" s="25">
        <f t="shared" si="6"/>
        <v>0</v>
      </c>
    </row>
    <row r="23" spans="2:24" x14ac:dyDescent="0.3">
      <c r="B23" s="30" t="s">
        <v>32</v>
      </c>
      <c r="C23" s="20" t="s">
        <v>33</v>
      </c>
      <c r="D23" s="20"/>
      <c r="E23" s="21">
        <f>-'[1]Trial Balance '!AM67</f>
        <v>4425</v>
      </c>
      <c r="F23" s="20"/>
      <c r="G23" s="22">
        <f>-'[1]Trial Balance '!AB67</f>
        <v>3386.32</v>
      </c>
      <c r="H23" s="20"/>
      <c r="I23" s="23">
        <f>-'[1]Trial Balance '!AO67</f>
        <v>4425</v>
      </c>
      <c r="J23" s="24">
        <f>-'[1]Trial Balance '!AP67</f>
        <v>0</v>
      </c>
      <c r="K23" s="22"/>
      <c r="L23" s="23">
        <f>-'[1]Trial Balance '!AF67</f>
        <v>3386.32</v>
      </c>
      <c r="M23" s="24">
        <f>-'[1]Trial Balance '!AG67</f>
        <v>0</v>
      </c>
      <c r="O23" s="25">
        <f t="shared" si="5"/>
        <v>1038.6799999999998</v>
      </c>
      <c r="P23" s="25">
        <f t="shared" si="6"/>
        <v>1038.6799999999998</v>
      </c>
      <c r="Q23" s="25">
        <f t="shared" si="6"/>
        <v>0</v>
      </c>
    </row>
    <row r="24" spans="2:24" x14ac:dyDescent="0.3">
      <c r="B24" s="20" t="s">
        <v>34</v>
      </c>
      <c r="C24" s="20" t="s">
        <v>35</v>
      </c>
      <c r="D24" s="20"/>
      <c r="E24" s="21">
        <f>-'[1]Trial Balance '!AM69</f>
        <v>1100</v>
      </c>
      <c r="F24" s="20"/>
      <c r="G24" s="22">
        <v>0</v>
      </c>
      <c r="H24" s="20"/>
      <c r="I24" s="23">
        <f>-'[1]Trial Balance '!AO69</f>
        <v>0</v>
      </c>
      <c r="J24" s="24">
        <f>-'[1]Trial Balance '!AP69</f>
        <v>1100</v>
      </c>
      <c r="K24" s="22"/>
      <c r="L24" s="23">
        <f>-'[1]Trial Balance '!AF69</f>
        <v>0</v>
      </c>
      <c r="M24" s="24">
        <f>-'[1]Trial Balance '!AG69</f>
        <v>0</v>
      </c>
      <c r="O24" s="25">
        <f t="shared" si="5"/>
        <v>1100</v>
      </c>
      <c r="P24" s="25">
        <f t="shared" si="6"/>
        <v>0</v>
      </c>
      <c r="Q24" s="25">
        <f t="shared" si="6"/>
        <v>1100</v>
      </c>
    </row>
    <row r="25" spans="2:24" x14ac:dyDescent="0.3">
      <c r="B25" s="20" t="s">
        <v>36</v>
      </c>
      <c r="C25" s="20" t="s">
        <v>37</v>
      </c>
      <c r="D25" s="20"/>
      <c r="E25" s="21">
        <f>-'[1]Trial Balance '!AM70</f>
        <v>2887.5</v>
      </c>
      <c r="F25" s="20"/>
      <c r="G25" s="22">
        <f>-'[1]Trial Balance '!AB70</f>
        <v>1583.43</v>
      </c>
      <c r="H25" s="20"/>
      <c r="I25" s="23">
        <f>-'[1]Trial Balance '!AO70</f>
        <v>2887.5</v>
      </c>
      <c r="J25" s="24">
        <f>-'[1]Trial Balance '!AP70</f>
        <v>0</v>
      </c>
      <c r="K25" s="22"/>
      <c r="L25" s="23">
        <f>-'[1]Trial Balance '!AF70</f>
        <v>1583.43</v>
      </c>
      <c r="M25" s="24">
        <f>-'[1]Trial Balance '!AG70</f>
        <v>0</v>
      </c>
      <c r="O25" s="25">
        <f t="shared" si="5"/>
        <v>1304.07</v>
      </c>
      <c r="P25" s="25">
        <f t="shared" si="6"/>
        <v>1304.07</v>
      </c>
      <c r="Q25" s="25">
        <f t="shared" si="6"/>
        <v>0</v>
      </c>
    </row>
    <row r="26" spans="2:24" x14ac:dyDescent="0.3">
      <c r="B26" s="20" t="s">
        <v>38</v>
      </c>
      <c r="C26" s="20" t="s">
        <v>39</v>
      </c>
      <c r="D26" s="20"/>
      <c r="E26" s="21">
        <f>-'[1]Trial Balance '!AM71</f>
        <v>802.64</v>
      </c>
      <c r="F26" s="20"/>
      <c r="G26" s="22">
        <f>-'[1]Trial Balance '!AB71</f>
        <v>1015.12</v>
      </c>
      <c r="H26" s="20"/>
      <c r="I26" s="23">
        <f>-'[1]Trial Balance '!AO71</f>
        <v>802.64</v>
      </c>
      <c r="J26" s="24">
        <f>-'[1]Trial Balance '!AP71</f>
        <v>0</v>
      </c>
      <c r="K26" s="22"/>
      <c r="L26" s="23">
        <f>-'[1]Trial Balance '!AF71</f>
        <v>1015.12</v>
      </c>
      <c r="M26" s="24">
        <f>-'[1]Trial Balance '!AG71</f>
        <v>0</v>
      </c>
      <c r="O26" s="25">
        <f t="shared" si="5"/>
        <v>-212.48000000000002</v>
      </c>
      <c r="P26" s="25">
        <f t="shared" si="6"/>
        <v>-212.48000000000002</v>
      </c>
      <c r="Q26" s="25">
        <f t="shared" si="6"/>
        <v>0</v>
      </c>
    </row>
    <row r="27" spans="2:24" x14ac:dyDescent="0.3">
      <c r="B27" s="20" t="s">
        <v>40</v>
      </c>
      <c r="C27" s="20" t="s">
        <v>41</v>
      </c>
      <c r="D27" s="20"/>
      <c r="E27" s="21">
        <f>-'[1]Trial Balance '!AM73</f>
        <v>126</v>
      </c>
      <c r="F27" s="20"/>
      <c r="G27" s="22">
        <f>-'[1]Trial Balance '!AB73</f>
        <v>0</v>
      </c>
      <c r="H27" s="20"/>
      <c r="I27" s="23">
        <f>-'[1]Trial Balance '!AO73</f>
        <v>126</v>
      </c>
      <c r="J27" s="24">
        <f>-'[1]Trial Balance '!AP73</f>
        <v>0</v>
      </c>
      <c r="K27" s="22"/>
      <c r="L27" s="23">
        <f>-'[1]Trial Balance '!AF73</f>
        <v>0</v>
      </c>
      <c r="M27" s="24">
        <f>-'[1]Trial Balance '!AG73</f>
        <v>0</v>
      </c>
      <c r="O27" s="25">
        <f t="shared" si="5"/>
        <v>126</v>
      </c>
      <c r="P27" s="25">
        <f t="shared" si="6"/>
        <v>126</v>
      </c>
      <c r="Q27" s="25">
        <f t="shared" si="6"/>
        <v>0</v>
      </c>
    </row>
    <row r="28" spans="2:24" x14ac:dyDescent="0.3">
      <c r="B28" s="20" t="s">
        <v>42</v>
      </c>
      <c r="C28" s="20" t="s">
        <v>43</v>
      </c>
      <c r="D28" s="20"/>
      <c r="E28" s="21">
        <f>-'[1]Trial Balance '!AM74</f>
        <v>1309.58</v>
      </c>
      <c r="F28" s="20"/>
      <c r="G28" s="22">
        <f>-'[1]Trial Balance '!AB74</f>
        <v>0</v>
      </c>
      <c r="H28" s="20"/>
      <c r="I28" s="23">
        <f>-'[1]Trial Balance '!AO74</f>
        <v>1309.58</v>
      </c>
      <c r="J28" s="24">
        <f>-'[1]Trial Balance '!AP74</f>
        <v>0</v>
      </c>
      <c r="K28" s="22"/>
      <c r="L28" s="23">
        <f>-'[1]Trial Balance '!AF74</f>
        <v>0</v>
      </c>
      <c r="M28" s="24">
        <f>-'[1]Trial Balance '!AG74</f>
        <v>0</v>
      </c>
      <c r="O28" s="25">
        <f t="shared" si="5"/>
        <v>1309.58</v>
      </c>
      <c r="P28" s="25">
        <f t="shared" si="6"/>
        <v>1309.58</v>
      </c>
      <c r="Q28" s="25">
        <f t="shared" si="6"/>
        <v>0</v>
      </c>
    </row>
    <row r="29" spans="2:24" x14ac:dyDescent="0.3">
      <c r="B29" s="20">
        <v>4953</v>
      </c>
      <c r="C29" s="20" t="s">
        <v>44</v>
      </c>
      <c r="D29" s="20"/>
      <c r="E29" s="21">
        <f>-'[1]Trial Balance '!AM75</f>
        <v>1040</v>
      </c>
      <c r="F29" s="20"/>
      <c r="G29" s="22">
        <f>-'[1]Trial Balance '!AB75</f>
        <v>6310</v>
      </c>
      <c r="H29" s="20"/>
      <c r="I29" s="23">
        <f>-'[1]Trial Balance '!AO75</f>
        <v>0</v>
      </c>
      <c r="J29" s="24">
        <f>-'[1]Trial Balance '!AP75</f>
        <v>1040</v>
      </c>
      <c r="K29" s="22"/>
      <c r="L29" s="23">
        <f>-'[1]Trial Balance '!AF75</f>
        <v>0</v>
      </c>
      <c r="M29" s="24">
        <f>-'[1]Trial Balance '!AG75</f>
        <v>6310</v>
      </c>
      <c r="O29" s="25">
        <f t="shared" si="5"/>
        <v>-5270</v>
      </c>
      <c r="P29" s="25">
        <f t="shared" si="6"/>
        <v>0</v>
      </c>
      <c r="Q29" s="25">
        <f t="shared" si="6"/>
        <v>-5270</v>
      </c>
    </row>
    <row r="30" spans="2:24" x14ac:dyDescent="0.3">
      <c r="B30" s="20" t="s">
        <v>45</v>
      </c>
      <c r="C30" s="20" t="s">
        <v>46</v>
      </c>
      <c r="D30" s="20"/>
      <c r="E30" s="21">
        <f>-'[1]Trial Balance '!AM76</f>
        <v>40</v>
      </c>
      <c r="F30" s="20"/>
      <c r="G30" s="22">
        <f>-'[1]Trial Balance '!AB76</f>
        <v>0</v>
      </c>
      <c r="H30" s="20"/>
      <c r="I30" s="23">
        <f>-'[1]Trial Balance '!AO76</f>
        <v>40</v>
      </c>
      <c r="J30" s="24">
        <f>-'[1]Trial Balance '!AP76</f>
        <v>0</v>
      </c>
      <c r="K30" s="22"/>
      <c r="L30" s="23">
        <f>-'[1]Trial Balance '!AF76</f>
        <v>0</v>
      </c>
      <c r="M30" s="24">
        <f>-'[1]Trial Balance '!AG76</f>
        <v>0</v>
      </c>
      <c r="O30" s="25">
        <f t="shared" si="5"/>
        <v>40</v>
      </c>
      <c r="P30" s="25">
        <f t="shared" si="6"/>
        <v>40</v>
      </c>
      <c r="Q30" s="25">
        <f t="shared" si="6"/>
        <v>0</v>
      </c>
    </row>
    <row r="31" spans="2:24" x14ac:dyDescent="0.3">
      <c r="B31" s="20"/>
      <c r="C31" s="20"/>
      <c r="D31" s="20"/>
      <c r="E31" s="26">
        <f>SUM(E16:E30)</f>
        <v>14585.929999999998</v>
      </c>
      <c r="F31" s="20"/>
      <c r="G31" s="27">
        <f>SUM(G16:G30)</f>
        <v>14147.310000000001</v>
      </c>
      <c r="H31" s="20"/>
      <c r="I31" s="28">
        <f>SUM(I16:I30)</f>
        <v>11564.679999999998</v>
      </c>
      <c r="J31" s="29">
        <f>SUM(J16:J30)</f>
        <v>3021.25</v>
      </c>
      <c r="K31" s="27"/>
      <c r="L31" s="28">
        <f>SUM(L16:L30)</f>
        <v>7075.59</v>
      </c>
      <c r="M31" s="29">
        <f>SUM(M16:M30)</f>
        <v>7071.72</v>
      </c>
      <c r="U31" s="25"/>
      <c r="V31" s="25"/>
      <c r="W31" s="25"/>
      <c r="X31" s="25"/>
    </row>
    <row r="32" spans="2:24" ht="6.5" customHeight="1" x14ac:dyDescent="0.3">
      <c r="B32" s="20" t="s">
        <v>47</v>
      </c>
      <c r="C32" s="20" t="s">
        <v>47</v>
      </c>
      <c r="D32" s="20"/>
      <c r="E32" s="31" t="s">
        <v>48</v>
      </c>
      <c r="F32" s="20"/>
      <c r="G32" s="25" t="s">
        <v>48</v>
      </c>
      <c r="H32" s="20"/>
      <c r="I32" s="32" t="s">
        <v>48</v>
      </c>
      <c r="J32" s="33" t="s">
        <v>48</v>
      </c>
      <c r="K32" s="25"/>
      <c r="L32" s="32" t="s">
        <v>48</v>
      </c>
      <c r="M32" s="33" t="s">
        <v>48</v>
      </c>
    </row>
    <row r="33" spans="2:17" x14ac:dyDescent="0.3">
      <c r="B33" s="34"/>
      <c r="C33" s="34" t="s">
        <v>49</v>
      </c>
      <c r="D33" s="34"/>
      <c r="E33" s="35">
        <f>E14+E31</f>
        <v>80454.48</v>
      </c>
      <c r="F33" s="36"/>
      <c r="G33" s="35">
        <f>G14+G31</f>
        <v>77803.099999999991</v>
      </c>
      <c r="H33" s="36"/>
      <c r="I33" s="35">
        <f>I14+I31</f>
        <v>58331.23</v>
      </c>
      <c r="J33" s="35">
        <f>J14+J31</f>
        <v>22123.25</v>
      </c>
      <c r="K33" s="35"/>
      <c r="L33" s="35">
        <f>L14+L31</f>
        <v>54945.87999999999</v>
      </c>
      <c r="M33" s="35">
        <f>M14+M31</f>
        <v>22857.22</v>
      </c>
    </row>
    <row r="34" spans="2:17" ht="6.5" customHeight="1" x14ac:dyDescent="0.3">
      <c r="B34" s="20" t="s">
        <v>47</v>
      </c>
      <c r="C34" s="20" t="s">
        <v>47</v>
      </c>
      <c r="D34" s="20"/>
      <c r="E34" s="31" t="s">
        <v>48</v>
      </c>
      <c r="F34" s="20"/>
      <c r="G34" s="25" t="s">
        <v>48</v>
      </c>
      <c r="H34" s="20"/>
      <c r="I34" s="32" t="s">
        <v>48</v>
      </c>
      <c r="J34" s="33" t="s">
        <v>48</v>
      </c>
      <c r="K34" s="25"/>
      <c r="L34" s="32" t="s">
        <v>48</v>
      </c>
      <c r="M34" s="33" t="s">
        <v>48</v>
      </c>
    </row>
    <row r="35" spans="2:17" x14ac:dyDescent="0.3">
      <c r="B35" s="5"/>
      <c r="C35" s="5" t="s">
        <v>50</v>
      </c>
      <c r="D35" s="5"/>
      <c r="E35" s="21"/>
      <c r="F35" s="5"/>
      <c r="G35" s="22"/>
      <c r="H35" s="5"/>
      <c r="I35" s="23"/>
      <c r="J35" s="24"/>
      <c r="K35" s="22"/>
      <c r="L35" s="23"/>
      <c r="M35" s="24"/>
    </row>
    <row r="36" spans="2:17" x14ac:dyDescent="0.3">
      <c r="B36" s="20" t="s">
        <v>51</v>
      </c>
      <c r="C36" s="20" t="s">
        <v>52</v>
      </c>
      <c r="D36" s="20"/>
      <c r="E36" s="21">
        <f>'[1]Trial Balance '!AM55</f>
        <v>1998.6</v>
      </c>
      <c r="F36" s="20"/>
      <c r="G36" s="22">
        <f>'[1]Trial Balance '!AB55</f>
        <v>1190.8000000000002</v>
      </c>
      <c r="H36" s="20"/>
      <c r="I36" s="23">
        <f>'[1]Trial Balance '!AO55</f>
        <v>1345.6</v>
      </c>
      <c r="J36" s="24">
        <f>'[1]Trial Balance '!AP55</f>
        <v>653</v>
      </c>
      <c r="K36" s="22"/>
      <c r="L36" s="23">
        <f>'[1]Trial Balance '!AF55</f>
        <v>863.66999999999803</v>
      </c>
      <c r="M36" s="24">
        <f>'[1]Trial Balance '!AG55</f>
        <v>327.1300000000021</v>
      </c>
      <c r="O36" s="25">
        <f t="shared" ref="O36:O40" si="7">E36-G36</f>
        <v>807.79999999999973</v>
      </c>
      <c r="P36" s="25">
        <f t="shared" ref="P36:Q40" si="8">I36-L36</f>
        <v>481.93000000000188</v>
      </c>
      <c r="Q36" s="25">
        <f t="shared" si="8"/>
        <v>325.8699999999979</v>
      </c>
    </row>
    <row r="37" spans="2:17" x14ac:dyDescent="0.3">
      <c r="B37" s="20" t="s">
        <v>53</v>
      </c>
      <c r="C37" s="20" t="s">
        <v>54</v>
      </c>
      <c r="D37" s="20"/>
      <c r="E37" s="21">
        <f>'[1]Trial Balance '!AM56</f>
        <v>90.52</v>
      </c>
      <c r="F37" s="20"/>
      <c r="G37" s="22">
        <f>'[1]Trial Balance '!AB56</f>
        <v>37.4</v>
      </c>
      <c r="H37" s="20"/>
      <c r="I37" s="23">
        <f>'[1]Trial Balance '!AO56</f>
        <v>90.52</v>
      </c>
      <c r="J37" s="24">
        <f>'[1]Trial Balance '!AP56</f>
        <v>0</v>
      </c>
      <c r="K37" s="22"/>
      <c r="L37" s="23">
        <f>'[1]Trial Balance '!AF56</f>
        <v>37.4</v>
      </c>
      <c r="M37" s="24">
        <f>'[1]Trial Balance '!AG56</f>
        <v>0</v>
      </c>
      <c r="O37" s="25">
        <f t="shared" si="7"/>
        <v>53.12</v>
      </c>
      <c r="P37" s="25">
        <f t="shared" si="8"/>
        <v>53.12</v>
      </c>
      <c r="Q37" s="25">
        <f t="shared" si="8"/>
        <v>0</v>
      </c>
    </row>
    <row r="38" spans="2:17" x14ac:dyDescent="0.3">
      <c r="B38" s="37" t="s">
        <v>55</v>
      </c>
      <c r="C38" s="20" t="s">
        <v>56</v>
      </c>
      <c r="D38" s="20"/>
      <c r="E38" s="21">
        <f>'[1]Trial Balance '!AM57</f>
        <v>433.65</v>
      </c>
      <c r="F38" s="20"/>
      <c r="G38" s="22">
        <f>'[1]Trial Balance '!AB57+'[1]Trial Balance '!AB58+'[1]Trial Balance '!AB59</f>
        <v>304.71999999999997</v>
      </c>
      <c r="H38" s="20"/>
      <c r="I38" s="23">
        <f>'[1]Trial Balance '!AO57+'[1]Trial Balance '!AO58</f>
        <v>380.65</v>
      </c>
      <c r="J38" s="24">
        <f>'[1]Trial Balance '!AP57+'[1]Trial Balance '!AP59</f>
        <v>53</v>
      </c>
      <c r="K38" s="22"/>
      <c r="L38" s="23">
        <f>'[1]Trial Balance '!AF57+'[1]Trial Balance '!AF58</f>
        <v>257.10000000000002</v>
      </c>
      <c r="M38" s="24">
        <f>'[1]Trial Balance '!AG57+'[1]Trial Balance '!AG59</f>
        <v>47.620000000000005</v>
      </c>
      <c r="O38" s="25">
        <f t="shared" si="7"/>
        <v>128.93</v>
      </c>
      <c r="P38" s="25">
        <f t="shared" si="8"/>
        <v>123.54999999999995</v>
      </c>
      <c r="Q38" s="25">
        <f t="shared" si="8"/>
        <v>5.3799999999999955</v>
      </c>
    </row>
    <row r="39" spans="2:17" x14ac:dyDescent="0.3">
      <c r="B39" s="20" t="s">
        <v>57</v>
      </c>
      <c r="C39" s="20" t="s">
        <v>58</v>
      </c>
      <c r="D39" s="20"/>
      <c r="E39" s="21">
        <f>'[1]Trial Balance '!AM77</f>
        <v>271.89</v>
      </c>
      <c r="F39" s="20"/>
      <c r="G39" s="22">
        <v>0</v>
      </c>
      <c r="H39" s="20"/>
      <c r="I39" s="23">
        <f>'[1]Trial Balance '!AO77</f>
        <v>271.89</v>
      </c>
      <c r="J39" s="24">
        <f>'[1]Trial Balance '!AP77</f>
        <v>0</v>
      </c>
      <c r="K39" s="22"/>
      <c r="L39" s="23">
        <f>'[1]Trial Balance '!AF77</f>
        <v>0</v>
      </c>
      <c r="M39" s="24">
        <f>'[1]Trial Balance '!AG77</f>
        <v>0</v>
      </c>
      <c r="O39" s="25">
        <f t="shared" si="7"/>
        <v>271.89</v>
      </c>
      <c r="P39" s="25">
        <f t="shared" si="8"/>
        <v>271.89</v>
      </c>
      <c r="Q39" s="25">
        <f t="shared" si="8"/>
        <v>0</v>
      </c>
    </row>
    <row r="40" spans="2:17" x14ac:dyDescent="0.3">
      <c r="B40" s="20" t="s">
        <v>59</v>
      </c>
      <c r="C40" s="20" t="s">
        <v>60</v>
      </c>
      <c r="D40" s="20"/>
      <c r="E40" s="21">
        <f>'[1]Trial Balance '!AM81</f>
        <v>11840.02</v>
      </c>
      <c r="F40" s="20"/>
      <c r="G40" s="22">
        <f>'[1]Trial Balance '!AB81</f>
        <v>10875.34</v>
      </c>
      <c r="H40" s="20"/>
      <c r="I40" s="23">
        <f>'[1]Trial Balance '!AO81</f>
        <v>7211.02</v>
      </c>
      <c r="J40" s="24">
        <f>'[1]Trial Balance '!AP81</f>
        <v>4629</v>
      </c>
      <c r="K40" s="22"/>
      <c r="L40" s="23">
        <f>'[1]Trial Balance '!AF81</f>
        <v>7032.4</v>
      </c>
      <c r="M40" s="24">
        <f>'[1]Trial Balance '!AG81</f>
        <v>3842.9399999999996</v>
      </c>
      <c r="O40" s="25">
        <f t="shared" si="7"/>
        <v>964.68000000000029</v>
      </c>
      <c r="P40" s="25">
        <f t="shared" si="8"/>
        <v>178.6200000000008</v>
      </c>
      <c r="Q40" s="25">
        <f t="shared" si="8"/>
        <v>786.0600000000004</v>
      </c>
    </row>
    <row r="41" spans="2:17" x14ac:dyDescent="0.3">
      <c r="B41" s="20" t="s">
        <v>47</v>
      </c>
      <c r="C41" s="20" t="s">
        <v>47</v>
      </c>
      <c r="D41" s="20"/>
      <c r="E41" s="38">
        <f t="shared" ref="E41:G41" si="9">SUM(E36:E40)</f>
        <v>14634.68</v>
      </c>
      <c r="F41" s="20"/>
      <c r="G41" s="39">
        <f t="shared" si="9"/>
        <v>12408.26</v>
      </c>
      <c r="H41" s="20"/>
      <c r="I41" s="40">
        <f t="shared" ref="I41:J41" si="10">SUM(I36:I40)</f>
        <v>9299.68</v>
      </c>
      <c r="J41" s="41">
        <f t="shared" si="10"/>
        <v>5335</v>
      </c>
      <c r="K41" s="39"/>
      <c r="L41" s="40">
        <f t="shared" ref="L41:M41" si="11">SUM(L36:L40)</f>
        <v>8190.5699999999979</v>
      </c>
      <c r="M41" s="41">
        <f t="shared" si="11"/>
        <v>4217.6900000000014</v>
      </c>
    </row>
    <row r="42" spans="2:17" ht="6.5" customHeight="1" x14ac:dyDescent="0.3">
      <c r="B42" s="20"/>
      <c r="C42" s="20"/>
      <c r="D42" s="20"/>
      <c r="E42" s="31"/>
      <c r="F42" s="20"/>
      <c r="G42" s="25"/>
      <c r="H42" s="20"/>
      <c r="I42" s="32"/>
      <c r="J42" s="33"/>
      <c r="K42" s="25"/>
      <c r="L42" s="32"/>
      <c r="M42" s="33"/>
    </row>
    <row r="43" spans="2:17" x14ac:dyDescent="0.3">
      <c r="B43" s="34"/>
      <c r="C43" s="34" t="s">
        <v>61</v>
      </c>
      <c r="D43" s="34"/>
      <c r="E43" s="35">
        <f t="shared" ref="E43:G43" si="12">E33-E41</f>
        <v>65819.799999999988</v>
      </c>
      <c r="F43" s="36"/>
      <c r="G43" s="35">
        <f t="shared" si="12"/>
        <v>65394.839999999989</v>
      </c>
      <c r="H43" s="36"/>
      <c r="I43" s="35">
        <f t="shared" ref="I43:J43" si="13">I33-I41</f>
        <v>49031.55</v>
      </c>
      <c r="J43" s="35">
        <f t="shared" si="13"/>
        <v>16788.25</v>
      </c>
      <c r="K43" s="35"/>
      <c r="L43" s="35">
        <f t="shared" ref="L43:M43" si="14">L33-L41</f>
        <v>46755.30999999999</v>
      </c>
      <c r="M43" s="35">
        <f t="shared" si="14"/>
        <v>18639.53</v>
      </c>
    </row>
    <row r="44" spans="2:17" ht="6.5" customHeight="1" x14ac:dyDescent="0.3">
      <c r="B44" s="20" t="s">
        <v>47</v>
      </c>
      <c r="C44" s="20" t="s">
        <v>47</v>
      </c>
      <c r="D44" s="20"/>
      <c r="E44" s="31" t="s">
        <v>48</v>
      </c>
      <c r="F44" s="20"/>
      <c r="G44" s="25" t="s">
        <v>48</v>
      </c>
      <c r="H44" s="20"/>
      <c r="I44" s="32" t="s">
        <v>48</v>
      </c>
      <c r="J44" s="33" t="s">
        <v>48</v>
      </c>
      <c r="K44" s="25"/>
      <c r="L44" s="32" t="s">
        <v>48</v>
      </c>
      <c r="M44" s="33" t="s">
        <v>48</v>
      </c>
    </row>
    <row r="45" spans="2:17" x14ac:dyDescent="0.3">
      <c r="B45" s="5"/>
      <c r="C45" s="5" t="s">
        <v>62</v>
      </c>
      <c r="D45" s="5"/>
      <c r="E45" s="21"/>
      <c r="F45" s="5"/>
      <c r="G45" s="22"/>
      <c r="H45" s="5"/>
      <c r="I45" s="23"/>
      <c r="J45" s="24"/>
      <c r="K45" s="22"/>
      <c r="L45" s="23"/>
      <c r="M45" s="24"/>
    </row>
    <row r="46" spans="2:17" x14ac:dyDescent="0.3">
      <c r="B46" s="20" t="s">
        <v>63</v>
      </c>
      <c r="C46" s="20" t="s">
        <v>64</v>
      </c>
      <c r="D46" s="20"/>
      <c r="E46" s="21">
        <f>'[1]Trial Balance '!AM78</f>
        <v>5500.08</v>
      </c>
      <c r="F46" s="20"/>
      <c r="G46" s="22">
        <f>'[1]Trial Balance '!AB78</f>
        <v>5000</v>
      </c>
      <c r="H46" s="20"/>
      <c r="I46" s="23">
        <f>'[1]Trial Balance '!AO78</f>
        <v>3248.08</v>
      </c>
      <c r="J46" s="24">
        <f>'[1]Trial Balance '!AP78</f>
        <v>2252</v>
      </c>
      <c r="K46" s="22"/>
      <c r="L46" s="23">
        <f>'[1]Trial Balance '!AF78</f>
        <v>3162.7906976744184</v>
      </c>
      <c r="M46" s="24">
        <f>'[1]Trial Balance '!AG78</f>
        <v>1837.2093023255813</v>
      </c>
      <c r="O46" s="25">
        <f t="shared" ref="O46:O65" si="15">E46-G46</f>
        <v>500.07999999999993</v>
      </c>
      <c r="P46" s="25">
        <f t="shared" ref="P46:Q65" si="16">I46-L46</f>
        <v>85.289302325581502</v>
      </c>
      <c r="Q46" s="25">
        <f t="shared" si="16"/>
        <v>414.79069767441865</v>
      </c>
    </row>
    <row r="47" spans="2:17" x14ac:dyDescent="0.3">
      <c r="B47" s="20" t="s">
        <v>65</v>
      </c>
      <c r="C47" s="20" t="s">
        <v>66</v>
      </c>
      <c r="D47" s="20"/>
      <c r="E47" s="21">
        <f>'[1]Trial Balance '!AM79</f>
        <v>6139.94</v>
      </c>
      <c r="F47" s="20"/>
      <c r="G47" s="22">
        <f>'[1]Trial Balance '!AB79</f>
        <v>5840</v>
      </c>
      <c r="H47" s="20"/>
      <c r="I47" s="23">
        <f>'[1]Trial Balance '!AO79</f>
        <v>2720.94</v>
      </c>
      <c r="J47" s="24">
        <f>'[1]Trial Balance '!AP79</f>
        <v>3419</v>
      </c>
      <c r="K47" s="22"/>
      <c r="L47" s="23">
        <f>'[1]Trial Balance '!AF79</f>
        <v>2590</v>
      </c>
      <c r="M47" s="24">
        <f>'[1]Trial Balance '!AG79</f>
        <v>3250</v>
      </c>
      <c r="O47" s="25">
        <f t="shared" si="15"/>
        <v>299.9399999999996</v>
      </c>
      <c r="P47" s="25">
        <f t="shared" si="16"/>
        <v>130.94000000000005</v>
      </c>
      <c r="Q47" s="25">
        <f t="shared" si="16"/>
        <v>169</v>
      </c>
    </row>
    <row r="48" spans="2:17" x14ac:dyDescent="0.3">
      <c r="B48" s="20" t="s">
        <v>67</v>
      </c>
      <c r="C48" s="20" t="s">
        <v>68</v>
      </c>
      <c r="D48" s="20"/>
      <c r="E48" s="21">
        <f>'[1]Trial Balance '!AM80</f>
        <v>6000</v>
      </c>
      <c r="F48" s="20"/>
      <c r="G48" s="22">
        <f>'[1]Trial Balance '!AB80</f>
        <v>5700</v>
      </c>
      <c r="H48" s="20"/>
      <c r="I48" s="23">
        <f>'[1]Trial Balance '!AO80</f>
        <v>2659</v>
      </c>
      <c r="J48" s="24">
        <f>'[1]Trial Balance '!AP80</f>
        <v>3341</v>
      </c>
      <c r="K48" s="22"/>
      <c r="L48" s="23">
        <f>'[1]Trial Balance '!AF80</f>
        <v>2527.9109589041095</v>
      </c>
      <c r="M48" s="24">
        <f>'[1]Trial Balance '!AG80</f>
        <v>3172.0890410958905</v>
      </c>
      <c r="O48" s="25">
        <f t="shared" si="15"/>
        <v>300</v>
      </c>
      <c r="P48" s="25">
        <f t="shared" si="16"/>
        <v>131.08904109589048</v>
      </c>
      <c r="Q48" s="25">
        <f t="shared" si="16"/>
        <v>168.91095890410952</v>
      </c>
    </row>
    <row r="49" spans="2:17" x14ac:dyDescent="0.3">
      <c r="B49" s="20" t="s">
        <v>69</v>
      </c>
      <c r="C49" s="20" t="s">
        <v>70</v>
      </c>
      <c r="D49" s="20"/>
      <c r="E49" s="21">
        <f>'[1]Trial Balance '!AM82</f>
        <v>750</v>
      </c>
      <c r="F49" s="20"/>
      <c r="G49" s="22">
        <f>'[1]Trial Balance '!AB82</f>
        <v>1437</v>
      </c>
      <c r="H49" s="20"/>
      <c r="I49" s="23">
        <f>'[1]Trial Balance '!AO82</f>
        <v>0</v>
      </c>
      <c r="J49" s="24">
        <f>'[1]Trial Balance '!AP82</f>
        <v>750</v>
      </c>
      <c r="K49" s="22"/>
      <c r="L49" s="23">
        <f>'[1]Trial Balance '!AF82</f>
        <v>0</v>
      </c>
      <c r="M49" s="24">
        <f>'[1]Trial Balance '!AG82</f>
        <v>1437</v>
      </c>
      <c r="O49" s="25">
        <f t="shared" si="15"/>
        <v>-687</v>
      </c>
      <c r="P49" s="25">
        <f t="shared" si="16"/>
        <v>0</v>
      </c>
      <c r="Q49" s="25">
        <f t="shared" si="16"/>
        <v>-687</v>
      </c>
    </row>
    <row r="50" spans="2:17" x14ac:dyDescent="0.3">
      <c r="B50" s="20" t="s">
        <v>71</v>
      </c>
      <c r="C50" s="20" t="s">
        <v>72</v>
      </c>
      <c r="D50" s="20"/>
      <c r="E50" s="21">
        <f>'[1]Trial Balance '!AM83</f>
        <v>170</v>
      </c>
      <c r="F50" s="20"/>
      <c r="G50" s="22">
        <f>'[1]Trial Balance '!AB83+'[1]Trial Balance '!AB84</f>
        <v>446.8</v>
      </c>
      <c r="H50" s="20"/>
      <c r="I50" s="23">
        <f>'[1]Trial Balance '!AO83+'[1]Trial Balance '!AO84</f>
        <v>0</v>
      </c>
      <c r="J50" s="24">
        <f>'[1]Trial Balance '!AP83+'[1]Trial Balance '!AP84</f>
        <v>170</v>
      </c>
      <c r="K50" s="22"/>
      <c r="L50" s="23">
        <f>'[1]Trial Balance '!AF83+'[1]Trial Balance '!AF84</f>
        <v>0</v>
      </c>
      <c r="M50" s="24">
        <f>'[1]Trial Balance '!AG83+'[1]Trial Balance '!AG84</f>
        <v>446.8</v>
      </c>
      <c r="O50" s="25">
        <f t="shared" si="15"/>
        <v>-276.8</v>
      </c>
      <c r="P50" s="25">
        <f t="shared" si="16"/>
        <v>0</v>
      </c>
      <c r="Q50" s="25">
        <f t="shared" si="16"/>
        <v>-276.8</v>
      </c>
    </row>
    <row r="51" spans="2:17" x14ac:dyDescent="0.3">
      <c r="B51" s="20" t="s">
        <v>73</v>
      </c>
      <c r="C51" s="20" t="s">
        <v>74</v>
      </c>
      <c r="D51" s="20"/>
      <c r="E51" s="21">
        <f>'[1]Trial Balance '!AM85</f>
        <v>560.03</v>
      </c>
      <c r="F51" s="20"/>
      <c r="G51" s="22">
        <f>'[1]Trial Balance '!AB85</f>
        <v>540</v>
      </c>
      <c r="H51" s="20"/>
      <c r="I51" s="23">
        <f>'[1]Trial Balance '!AO85</f>
        <v>0</v>
      </c>
      <c r="J51" s="24">
        <f>'[1]Trial Balance '!AP85</f>
        <v>560.03</v>
      </c>
      <c r="K51" s="22"/>
      <c r="L51" s="23">
        <f>'[1]Trial Balance '!AF85</f>
        <v>0</v>
      </c>
      <c r="M51" s="24">
        <f>'[1]Trial Balance '!AG85</f>
        <v>540</v>
      </c>
      <c r="O51" s="25">
        <f t="shared" si="15"/>
        <v>20.029999999999973</v>
      </c>
      <c r="P51" s="25">
        <f t="shared" si="16"/>
        <v>0</v>
      </c>
      <c r="Q51" s="25">
        <f t="shared" si="16"/>
        <v>20.029999999999973</v>
      </c>
    </row>
    <row r="52" spans="2:17" x14ac:dyDescent="0.3">
      <c r="B52" s="20" t="s">
        <v>75</v>
      </c>
      <c r="C52" s="20" t="s">
        <v>76</v>
      </c>
      <c r="D52" s="20"/>
      <c r="E52" s="21">
        <f>'[1]Trial Balance '!AM86</f>
        <v>3091.01</v>
      </c>
      <c r="F52" s="20"/>
      <c r="G52" s="22">
        <f>'[1]Trial Balance '!AB86</f>
        <v>3567.8800000000006</v>
      </c>
      <c r="H52" s="20"/>
      <c r="I52" s="23">
        <f>'[1]Trial Balance '!AO86</f>
        <v>1546.01</v>
      </c>
      <c r="J52" s="24">
        <f>'[1]Trial Balance '!AP86</f>
        <v>1545</v>
      </c>
      <c r="K52" s="22"/>
      <c r="L52" s="23">
        <f>'[1]Trial Balance '!AF86</f>
        <v>1783.9400000000003</v>
      </c>
      <c r="M52" s="24">
        <f>'[1]Trial Balance '!AG86</f>
        <v>1783.9400000000003</v>
      </c>
      <c r="O52" s="25">
        <f t="shared" si="15"/>
        <v>-476.87000000000035</v>
      </c>
      <c r="P52" s="25">
        <f t="shared" si="16"/>
        <v>-237.93000000000029</v>
      </c>
      <c r="Q52" s="25">
        <f t="shared" si="16"/>
        <v>-238.94000000000028</v>
      </c>
    </row>
    <row r="53" spans="2:17" x14ac:dyDescent="0.3">
      <c r="B53" s="20" t="s">
        <v>77</v>
      </c>
      <c r="C53" s="20" t="s">
        <v>78</v>
      </c>
      <c r="D53" s="20"/>
      <c r="E53" s="21">
        <f>'[1]Trial Balance '!AM87</f>
        <v>3505.34</v>
      </c>
      <c r="F53" s="20"/>
      <c r="G53" s="22">
        <f>'[1]Trial Balance '!AB87</f>
        <v>4875.92</v>
      </c>
      <c r="H53" s="20"/>
      <c r="I53" s="23">
        <f>'[1]Trial Balance '!AO87</f>
        <v>1773.34</v>
      </c>
      <c r="J53" s="24">
        <f>'[1]Trial Balance '!AP87</f>
        <v>1732</v>
      </c>
      <c r="K53" s="22"/>
      <c r="L53" s="23">
        <f>'[1]Trial Balance '!AF87</f>
        <v>2437.96</v>
      </c>
      <c r="M53" s="24">
        <f>'[1]Trial Balance '!AG87</f>
        <v>2437.96</v>
      </c>
      <c r="O53" s="25">
        <f t="shared" si="15"/>
        <v>-1370.58</v>
      </c>
      <c r="P53" s="25">
        <f t="shared" si="16"/>
        <v>-664.62000000000012</v>
      </c>
      <c r="Q53" s="25">
        <f t="shared" si="16"/>
        <v>-705.96</v>
      </c>
    </row>
    <row r="54" spans="2:17" x14ac:dyDescent="0.3">
      <c r="B54" s="20" t="s">
        <v>79</v>
      </c>
      <c r="C54" s="20" t="s">
        <v>80</v>
      </c>
      <c r="D54" s="20"/>
      <c r="E54" s="21">
        <f>'[1]Trial Balance '!AM88</f>
        <v>2882.07</v>
      </c>
      <c r="F54" s="20"/>
      <c r="G54" s="22">
        <f>'[1]Trial Balance '!AB88</f>
        <v>4127.6899999999996</v>
      </c>
      <c r="H54" s="20"/>
      <c r="I54" s="23">
        <f>'[1]Trial Balance '!AO88</f>
        <v>2882.07</v>
      </c>
      <c r="J54" s="24">
        <f>'[1]Trial Balance '!AP88</f>
        <v>0</v>
      </c>
      <c r="K54" s="22"/>
      <c r="L54" s="23">
        <f>'[1]Trial Balance '!AF88</f>
        <v>4127.6899999999996</v>
      </c>
      <c r="M54" s="24">
        <f>'[1]Trial Balance '!AG88</f>
        <v>0</v>
      </c>
      <c r="O54" s="25">
        <f t="shared" si="15"/>
        <v>-1245.6199999999994</v>
      </c>
      <c r="P54" s="25">
        <f t="shared" si="16"/>
        <v>-1245.6199999999994</v>
      </c>
      <c r="Q54" s="25">
        <f t="shared" si="16"/>
        <v>0</v>
      </c>
    </row>
    <row r="55" spans="2:17" x14ac:dyDescent="0.3">
      <c r="B55" s="20" t="s">
        <v>81</v>
      </c>
      <c r="C55" s="20" t="s">
        <v>82</v>
      </c>
      <c r="D55" s="20"/>
      <c r="E55" s="21">
        <f>'[1]Trial Balance '!AM89</f>
        <v>4344.1000000000004</v>
      </c>
      <c r="F55" s="20"/>
      <c r="G55" s="22">
        <f>'[1]Trial Balance '!AB89+'[1]Trial Balance '!AB96</f>
        <v>2547.9699999999998</v>
      </c>
      <c r="H55" s="20"/>
      <c r="I55" s="23">
        <f>'[1]Trial Balance '!AO89+'[1]Trial Balance '!AO96</f>
        <v>4344.1000000000004</v>
      </c>
      <c r="J55" s="24">
        <f>'[1]Trial Balance '!AP89+'[1]Trial Balance '!AP96</f>
        <v>0</v>
      </c>
      <c r="K55" s="22"/>
      <c r="L55" s="23">
        <f>'[1]Trial Balance '!AF89+'[1]Trial Balance '!AF96</f>
        <v>2547.9699999999998</v>
      </c>
      <c r="M55" s="24">
        <f>'[1]Trial Balance '!AG89+'[1]Trial Balance '!AG96</f>
        <v>0</v>
      </c>
      <c r="O55" s="25">
        <f t="shared" si="15"/>
        <v>1796.1300000000006</v>
      </c>
      <c r="P55" s="25">
        <f t="shared" si="16"/>
        <v>1796.1300000000006</v>
      </c>
      <c r="Q55" s="25">
        <f t="shared" si="16"/>
        <v>0</v>
      </c>
    </row>
    <row r="56" spans="2:17" x14ac:dyDescent="0.3">
      <c r="B56" s="20" t="s">
        <v>83</v>
      </c>
      <c r="C56" s="20" t="s">
        <v>84</v>
      </c>
      <c r="D56" s="20"/>
      <c r="E56" s="21">
        <f>'[1]Trial Balance '!AM91</f>
        <v>2635.65</v>
      </c>
      <c r="F56" s="20"/>
      <c r="G56" s="22">
        <f>'[1]Trial Balance '!AB91</f>
        <v>2592</v>
      </c>
      <c r="H56" s="20"/>
      <c r="I56" s="23">
        <f>'[1]Trial Balance '!AO91</f>
        <v>1461.65</v>
      </c>
      <c r="J56" s="24">
        <f>'[1]Trial Balance '!AP91</f>
        <v>1174</v>
      </c>
      <c r="K56" s="22"/>
      <c r="L56" s="23">
        <f>'[1]Trial Balance '!AF91</f>
        <v>1440</v>
      </c>
      <c r="M56" s="24">
        <f>'[1]Trial Balance '!AG91</f>
        <v>1152</v>
      </c>
      <c r="O56" s="25">
        <f t="shared" si="15"/>
        <v>43.650000000000091</v>
      </c>
      <c r="P56" s="25">
        <f t="shared" si="16"/>
        <v>21.650000000000091</v>
      </c>
      <c r="Q56" s="25">
        <f t="shared" si="16"/>
        <v>22</v>
      </c>
    </row>
    <row r="57" spans="2:17" x14ac:dyDescent="0.3">
      <c r="B57" s="20">
        <v>7545</v>
      </c>
      <c r="C57" s="20" t="s">
        <v>85</v>
      </c>
      <c r="D57" s="20"/>
      <c r="E57" s="21">
        <f>'[1]Trial Balance '!AM92</f>
        <v>268.66000000000003</v>
      </c>
      <c r="F57" s="20"/>
      <c r="G57" s="22">
        <f>'[1]Trial Balance '!AB92</f>
        <v>960.53000000000009</v>
      </c>
      <c r="H57" s="20"/>
      <c r="I57" s="23">
        <f>'[1]Trial Balance '!AO92</f>
        <v>254.66</v>
      </c>
      <c r="J57" s="24">
        <f>'[1]Trial Balance '!AP92</f>
        <v>14</v>
      </c>
      <c r="K57" s="22"/>
      <c r="L57" s="23">
        <f>'[1]Trial Balance '!AF92</f>
        <v>480.26500000000004</v>
      </c>
      <c r="M57" s="24">
        <f>'[1]Trial Balance '!AG92</f>
        <v>480.26500000000004</v>
      </c>
      <c r="O57" s="25">
        <f t="shared" si="15"/>
        <v>-691.87000000000012</v>
      </c>
      <c r="P57" s="25">
        <f t="shared" si="16"/>
        <v>-225.60500000000005</v>
      </c>
      <c r="Q57" s="25">
        <f t="shared" si="16"/>
        <v>-466.26500000000004</v>
      </c>
    </row>
    <row r="58" spans="2:17" x14ac:dyDescent="0.3">
      <c r="B58" s="20" t="s">
        <v>86</v>
      </c>
      <c r="C58" s="20" t="s">
        <v>87</v>
      </c>
      <c r="D58" s="20"/>
      <c r="E58" s="21">
        <f>'[1]Trial Balance '!AM93</f>
        <v>2059.9899999999998</v>
      </c>
      <c r="F58" s="20"/>
      <c r="G58" s="22">
        <f>'[1]Trial Balance '!AB93</f>
        <v>8989.44</v>
      </c>
      <c r="H58" s="20"/>
      <c r="I58" s="23">
        <f>'[1]Trial Balance '!AO93</f>
        <v>1664.99</v>
      </c>
      <c r="J58" s="24">
        <f>'[1]Trial Balance '!AP93</f>
        <v>395</v>
      </c>
      <c r="K58" s="22"/>
      <c r="L58" s="23">
        <f>'[1]Trial Balance '!AF93</f>
        <v>1168</v>
      </c>
      <c r="M58" s="24">
        <f>'[1]Trial Balance '!AG93</f>
        <v>7821.44</v>
      </c>
      <c r="O58" s="25">
        <f t="shared" si="15"/>
        <v>-6929.4500000000007</v>
      </c>
      <c r="P58" s="25">
        <f t="shared" si="16"/>
        <v>496.99</v>
      </c>
      <c r="Q58" s="25">
        <f t="shared" si="16"/>
        <v>-7426.44</v>
      </c>
    </row>
    <row r="59" spans="2:17" x14ac:dyDescent="0.3">
      <c r="B59" s="20" t="s">
        <v>88</v>
      </c>
      <c r="C59" s="20" t="s">
        <v>89</v>
      </c>
      <c r="D59" s="20"/>
      <c r="E59" s="21">
        <f>'[1]Trial Balance '!AM94</f>
        <v>464.34</v>
      </c>
      <c r="F59" s="20"/>
      <c r="G59" s="22">
        <f>'[1]Trial Balance '!AB94</f>
        <v>410.46</v>
      </c>
      <c r="H59" s="20"/>
      <c r="I59" s="23">
        <f>'[1]Trial Balance '!AO94</f>
        <v>232.17</v>
      </c>
      <c r="J59" s="24">
        <f>'[1]Trial Balance '!AP94</f>
        <v>232.17</v>
      </c>
      <c r="K59" s="22"/>
      <c r="L59" s="23">
        <f>'[1]Trial Balance '!AF94</f>
        <v>205.23</v>
      </c>
      <c r="M59" s="24">
        <f>'[1]Trial Balance '!AG94</f>
        <v>205.23</v>
      </c>
      <c r="O59" s="25">
        <f t="shared" si="15"/>
        <v>53.879999999999995</v>
      </c>
      <c r="P59" s="25">
        <f t="shared" si="16"/>
        <v>26.939999999999998</v>
      </c>
      <c r="Q59" s="25">
        <f t="shared" si="16"/>
        <v>26.939999999999998</v>
      </c>
    </row>
    <row r="60" spans="2:17" x14ac:dyDescent="0.3">
      <c r="B60" s="20">
        <v>7620</v>
      </c>
      <c r="C60" s="20" t="s">
        <v>90</v>
      </c>
      <c r="D60" s="20"/>
      <c r="E60" s="21">
        <f>'[1]Trial Balance '!AM95</f>
        <v>51.5</v>
      </c>
      <c r="F60" s="20"/>
      <c r="G60" s="22">
        <f>'[1]Trial Balance '!AB95</f>
        <v>0</v>
      </c>
      <c r="H60" s="20"/>
      <c r="I60" s="23">
        <f>'[1]Trial Balance '!AO95</f>
        <v>51.5</v>
      </c>
      <c r="J60" s="24">
        <f>'[1]Trial Balance '!AP95</f>
        <v>0</v>
      </c>
      <c r="K60" s="22"/>
      <c r="L60" s="23">
        <f>'[1]Trial Balance '!AF95</f>
        <v>0</v>
      </c>
      <c r="M60" s="24">
        <f>'[1]Trial Balance '!AG95</f>
        <v>0</v>
      </c>
      <c r="O60" s="25">
        <f t="shared" si="15"/>
        <v>51.5</v>
      </c>
      <c r="P60" s="25">
        <f t="shared" si="16"/>
        <v>51.5</v>
      </c>
      <c r="Q60" s="25">
        <f t="shared" si="16"/>
        <v>0</v>
      </c>
    </row>
    <row r="61" spans="2:17" x14ac:dyDescent="0.3">
      <c r="B61" s="37" t="s">
        <v>91</v>
      </c>
      <c r="C61" s="20" t="s">
        <v>92</v>
      </c>
      <c r="D61" s="20"/>
      <c r="E61" s="21">
        <f>SUM('[1]Trial Balance '!AM99:AM103,'[1]Trial Balance '!AM105,'[1]Trial Balance '!AM106,'[1]Trial Balance '!AM107)</f>
        <v>-995.73</v>
      </c>
      <c r="F61" s="20"/>
      <c r="G61" s="22">
        <f>SUM('[1]Trial Balance '!AB99:AB103,'[1]Trial Balance '!AB105:AB107)</f>
        <v>1315</v>
      </c>
      <c r="H61" s="20"/>
      <c r="I61" s="23">
        <f>SUM('[1]Trial Balance '!AO99:AO103,'[1]Trial Balance '!AO105:AO107)</f>
        <v>-995.73</v>
      </c>
      <c r="J61" s="24">
        <f>SUM('[1]Trial Balance '!AP99:AP103,'[1]Trial Balance '!AP105:AP107)</f>
        <v>0</v>
      </c>
      <c r="K61" s="22"/>
      <c r="L61" s="23">
        <f>SUM('[1]Trial Balance '!AF99:AF103,'[1]Trial Balance '!AF105:AF107)</f>
        <v>1315</v>
      </c>
      <c r="M61" s="24">
        <f>SUM('[1]Trial Balance '!AG99:AG103,'[1]Trial Balance '!AG105:AG107)</f>
        <v>0</v>
      </c>
      <c r="O61" s="25">
        <f t="shared" si="15"/>
        <v>-2310.73</v>
      </c>
      <c r="P61" s="25">
        <f t="shared" si="16"/>
        <v>-2310.73</v>
      </c>
      <c r="Q61" s="25">
        <f t="shared" si="16"/>
        <v>0</v>
      </c>
    </row>
    <row r="62" spans="2:17" x14ac:dyDescent="0.3">
      <c r="B62" s="20" t="s">
        <v>93</v>
      </c>
      <c r="C62" s="20" t="s">
        <v>94</v>
      </c>
      <c r="D62" s="20"/>
      <c r="E62" s="21">
        <f>'[1]Trial Balance '!AM104</f>
        <v>1243.8599999999999</v>
      </c>
      <c r="F62" s="20"/>
      <c r="G62" s="22">
        <f>'[1]Trial Balance '!AB104</f>
        <v>1310</v>
      </c>
      <c r="H62" s="20"/>
      <c r="I62" s="23">
        <f>'[1]Trial Balance '!AO104</f>
        <v>123.86</v>
      </c>
      <c r="J62" s="24">
        <f>'[1]Trial Balance '!AP104</f>
        <v>1120</v>
      </c>
      <c r="K62" s="22"/>
      <c r="L62" s="23">
        <f>'[1]Trial Balance '!AF104</f>
        <v>0</v>
      </c>
      <c r="M62" s="24">
        <f>'[1]Trial Balance '!AG104</f>
        <v>1310</v>
      </c>
      <c r="O62" s="25">
        <f t="shared" si="15"/>
        <v>-66.1400000000001</v>
      </c>
      <c r="P62" s="25">
        <f t="shared" si="16"/>
        <v>123.86</v>
      </c>
      <c r="Q62" s="25">
        <f t="shared" si="16"/>
        <v>-190</v>
      </c>
    </row>
    <row r="63" spans="2:17" x14ac:dyDescent="0.3">
      <c r="B63" s="20" t="s">
        <v>95</v>
      </c>
      <c r="C63" s="20" t="s">
        <v>96</v>
      </c>
      <c r="D63" s="20"/>
      <c r="E63" s="21">
        <f>'[1]Trial Balance '!AM110</f>
        <v>375</v>
      </c>
      <c r="F63" s="20"/>
      <c r="G63" s="22">
        <f>'[1]Trial Balance '!AB110</f>
        <v>1617.5</v>
      </c>
      <c r="H63" s="20"/>
      <c r="I63" s="23">
        <f>'[1]Trial Balance '!AO110</f>
        <v>375</v>
      </c>
      <c r="J63" s="24">
        <f>'[1]Trial Balance '!AP110</f>
        <v>0</v>
      </c>
      <c r="K63" s="22"/>
      <c r="L63" s="23">
        <f>'[1]Trial Balance '!AF110</f>
        <v>1617.5</v>
      </c>
      <c r="M63" s="24">
        <f>'[1]Trial Balance '!AG110</f>
        <v>0</v>
      </c>
      <c r="O63" s="25">
        <f t="shared" si="15"/>
        <v>-1242.5</v>
      </c>
      <c r="P63" s="25">
        <f t="shared" si="16"/>
        <v>-1242.5</v>
      </c>
      <c r="Q63" s="25">
        <f t="shared" si="16"/>
        <v>0</v>
      </c>
    </row>
    <row r="64" spans="2:17" x14ac:dyDescent="0.3">
      <c r="B64" s="20" t="s">
        <v>97</v>
      </c>
      <c r="C64" s="20" t="s">
        <v>98</v>
      </c>
      <c r="D64" s="20"/>
      <c r="E64" s="21">
        <f>'[1]Trial Balance '!AM111+'[1]Trial Balance '!AM112</f>
        <v>1027.17</v>
      </c>
      <c r="F64" s="20"/>
      <c r="G64" s="22">
        <f>'[1]Trial Balance '!AB111+'[1]Trial Balance '!AB112</f>
        <v>1308.73</v>
      </c>
      <c r="H64" s="20"/>
      <c r="I64" s="23">
        <f>'[1]Trial Balance '!AO111+'[1]Trial Balance '!AO112</f>
        <v>1027.17</v>
      </c>
      <c r="J64" s="24">
        <f>'[1]Trial Balance '!AP111+'[1]Trial Balance '!AP112</f>
        <v>0</v>
      </c>
      <c r="K64" s="22"/>
      <c r="L64" s="23">
        <f>'[1]Trial Balance '!AF111+'[1]Trial Balance '!AF112</f>
        <v>1308.73</v>
      </c>
      <c r="M64" s="24">
        <f>'[1]Trial Balance '!AG111+'[1]Trial Balance '!AG112</f>
        <v>0</v>
      </c>
      <c r="O64" s="25">
        <f t="shared" si="15"/>
        <v>-281.55999999999995</v>
      </c>
      <c r="P64" s="25">
        <f t="shared" si="16"/>
        <v>-281.55999999999995</v>
      </c>
      <c r="Q64" s="25">
        <f t="shared" si="16"/>
        <v>0</v>
      </c>
    </row>
    <row r="65" spans="2:17" x14ac:dyDescent="0.3">
      <c r="B65" s="20" t="s">
        <v>99</v>
      </c>
      <c r="C65" s="20" t="s">
        <v>100</v>
      </c>
      <c r="D65" s="20"/>
      <c r="E65" s="21">
        <f>'[1]Trial Balance '!AM113</f>
        <v>-20.66</v>
      </c>
      <c r="F65" s="20"/>
      <c r="G65" s="22">
        <f>'[1]Trial Balance '!AB113</f>
        <v>0</v>
      </c>
      <c r="H65" s="20"/>
      <c r="I65" s="23">
        <f>'[1]Trial Balance '!AO113</f>
        <v>-26.66</v>
      </c>
      <c r="J65" s="24">
        <f>'[1]Trial Balance '!AP113</f>
        <v>6</v>
      </c>
      <c r="K65" s="22"/>
      <c r="L65" s="23">
        <f>'[1]Trial Balance '!AF113</f>
        <v>0</v>
      </c>
      <c r="M65" s="24">
        <f>'[1]Trial Balance '!AG113</f>
        <v>0</v>
      </c>
      <c r="O65" s="25">
        <f t="shared" si="15"/>
        <v>-20.66</v>
      </c>
      <c r="P65" s="25">
        <f t="shared" si="16"/>
        <v>-26.66</v>
      </c>
      <c r="Q65" s="25">
        <f t="shared" si="16"/>
        <v>6</v>
      </c>
    </row>
    <row r="66" spans="2:17" x14ac:dyDescent="0.3">
      <c r="B66" s="20" t="s">
        <v>47</v>
      </c>
      <c r="C66" s="20" t="s">
        <v>47</v>
      </c>
      <c r="D66" s="20"/>
      <c r="E66" s="38">
        <f>SUM(E46:E65)</f>
        <v>40052.349999999991</v>
      </c>
      <c r="F66" s="20"/>
      <c r="G66" s="39">
        <f>SUM(G46:G65)</f>
        <v>52586.92</v>
      </c>
      <c r="H66" s="20"/>
      <c r="I66" s="40">
        <f>SUM(I46:I65)</f>
        <v>23342.150000000005</v>
      </c>
      <c r="J66" s="41">
        <f>SUM(J46:J65)</f>
        <v>16710.2</v>
      </c>
      <c r="K66" s="39"/>
      <c r="L66" s="40">
        <f>SUM(L46:L65)</f>
        <v>26712.986656578527</v>
      </c>
      <c r="M66" s="41">
        <f>SUM(M46:M65)</f>
        <v>25873.933343421468</v>
      </c>
    </row>
    <row r="67" spans="2:17" ht="6.5" customHeight="1" x14ac:dyDescent="0.3">
      <c r="B67" s="20"/>
      <c r="C67" s="20"/>
      <c r="D67" s="20"/>
      <c r="E67" s="31"/>
      <c r="F67" s="20"/>
      <c r="G67" s="25"/>
      <c r="H67" s="20"/>
      <c r="I67" s="32"/>
      <c r="J67" s="33"/>
      <c r="K67" s="25"/>
      <c r="L67" s="32"/>
      <c r="M67" s="33"/>
    </row>
    <row r="68" spans="2:17" ht="28" x14ac:dyDescent="0.3">
      <c r="B68" s="36"/>
      <c r="C68" s="36" t="s">
        <v>101</v>
      </c>
      <c r="D68" s="36"/>
      <c r="E68" s="35">
        <f>E43-E66</f>
        <v>25767.449999999997</v>
      </c>
      <c r="F68" s="36"/>
      <c r="G68" s="35">
        <f>G43-G66</f>
        <v>12807.919999999991</v>
      </c>
      <c r="H68" s="36"/>
      <c r="I68" s="35">
        <f>I43-I66</f>
        <v>25689.399999999998</v>
      </c>
      <c r="J68" s="35">
        <f>J43-J66</f>
        <v>78.049999999999272</v>
      </c>
      <c r="K68" s="35"/>
      <c r="L68" s="35">
        <f>L43-L66</f>
        <v>20042.323343421464</v>
      </c>
      <c r="M68" s="35">
        <f>M43-M66</f>
        <v>-7234.4033434214689</v>
      </c>
    </row>
    <row r="69" spans="2:17" ht="6.5" customHeight="1" x14ac:dyDescent="0.3">
      <c r="B69" s="5"/>
      <c r="C69" s="5"/>
      <c r="D69" s="5"/>
      <c r="E69" s="42"/>
      <c r="F69" s="5"/>
      <c r="G69" s="42"/>
      <c r="H69" s="5"/>
      <c r="I69" s="43"/>
      <c r="J69" s="44"/>
      <c r="K69" s="42"/>
      <c r="L69" s="43"/>
      <c r="M69" s="44"/>
    </row>
    <row r="70" spans="2:17" x14ac:dyDescent="0.3">
      <c r="B70" s="5"/>
      <c r="C70" s="5" t="s">
        <v>102</v>
      </c>
      <c r="D70" s="5"/>
      <c r="E70" s="42"/>
      <c r="F70" s="5"/>
      <c r="G70" s="42"/>
      <c r="H70" s="5"/>
      <c r="I70" s="43"/>
      <c r="J70" s="44"/>
      <c r="K70" s="42"/>
      <c r="L70" s="43"/>
      <c r="M70" s="44"/>
    </row>
    <row r="71" spans="2:17" x14ac:dyDescent="0.3">
      <c r="B71" s="20" t="s">
        <v>103</v>
      </c>
      <c r="C71" s="20" t="s">
        <v>104</v>
      </c>
      <c r="D71" s="20"/>
      <c r="E71" s="21">
        <f>-'[1]Trial Balance '!AM72</f>
        <v>416.77</v>
      </c>
      <c r="F71" s="20"/>
      <c r="G71" s="22">
        <f>-'[1]Trial Balance '!AB72</f>
        <v>491.58</v>
      </c>
      <c r="H71" s="20"/>
      <c r="I71" s="23">
        <f>-'[1]Trial Balance '!AO72</f>
        <v>251.77</v>
      </c>
      <c r="J71" s="24">
        <f>-'[1]Trial Balance '!AP72</f>
        <v>165</v>
      </c>
      <c r="K71" s="22"/>
      <c r="L71" s="23">
        <f>-'[1]Trial Balance '!AF72</f>
        <v>245.79</v>
      </c>
      <c r="M71" s="24">
        <f>-'[1]Trial Balance '!AG72</f>
        <v>245.79</v>
      </c>
      <c r="O71" s="25">
        <f t="shared" ref="O71:O72" si="17">E71-G71</f>
        <v>-74.81</v>
      </c>
      <c r="P71" s="25">
        <f t="shared" ref="P71:Q72" si="18">I71-L71</f>
        <v>5.9800000000000182</v>
      </c>
      <c r="Q71" s="25">
        <f t="shared" si="18"/>
        <v>-80.789999999999992</v>
      </c>
    </row>
    <row r="72" spans="2:17" x14ac:dyDescent="0.3">
      <c r="B72" s="20" t="s">
        <v>105</v>
      </c>
      <c r="C72" s="20" t="s">
        <v>106</v>
      </c>
      <c r="D72" s="20"/>
      <c r="E72" s="21">
        <f>-'[1]Trial Balance '!AM108</f>
        <v>-110.49</v>
      </c>
      <c r="F72" s="20"/>
      <c r="G72" s="22">
        <f>-'[1]Trial Balance '!AB108</f>
        <v>-279.49</v>
      </c>
      <c r="H72" s="20"/>
      <c r="I72" s="23">
        <f>-'[1]Trial Balance '!AO108</f>
        <v>-44.49</v>
      </c>
      <c r="J72" s="24">
        <f>-'[1]Trial Balance '!AP108</f>
        <v>-66</v>
      </c>
      <c r="K72" s="22"/>
      <c r="L72" s="23">
        <f>-'[1]Trial Balance '!AF108</f>
        <v>-139.745</v>
      </c>
      <c r="M72" s="24">
        <f>-'[1]Trial Balance '!AG108</f>
        <v>-139.745</v>
      </c>
      <c r="O72" s="25">
        <f t="shared" si="17"/>
        <v>169</v>
      </c>
      <c r="P72" s="25">
        <f t="shared" si="18"/>
        <v>95.254999999999995</v>
      </c>
      <c r="Q72" s="25">
        <f t="shared" si="18"/>
        <v>73.745000000000005</v>
      </c>
    </row>
    <row r="73" spans="2:17" x14ac:dyDescent="0.3">
      <c r="B73" s="5"/>
      <c r="C73" s="5"/>
      <c r="D73" s="5"/>
      <c r="E73" s="45">
        <f>SUM(E71:E72)</f>
        <v>306.27999999999997</v>
      </c>
      <c r="F73" s="5"/>
      <c r="G73" s="45">
        <f>SUM(G71:G72)</f>
        <v>212.08999999999997</v>
      </c>
      <c r="H73" s="5"/>
      <c r="I73" s="46">
        <f t="shared" ref="I73:J73" si="19">SUM(I71:I72)</f>
        <v>207.28</v>
      </c>
      <c r="J73" s="47">
        <f t="shared" si="19"/>
        <v>99</v>
      </c>
      <c r="K73" s="45"/>
      <c r="L73" s="46">
        <f t="shared" ref="L73:M73" si="20">SUM(L71:L72)</f>
        <v>106.04499999999999</v>
      </c>
      <c r="M73" s="47">
        <f t="shared" si="20"/>
        <v>106.04499999999999</v>
      </c>
    </row>
    <row r="74" spans="2:17" ht="6.5" customHeight="1" x14ac:dyDescent="0.3">
      <c r="B74" s="5"/>
      <c r="C74" s="5"/>
      <c r="D74" s="5"/>
      <c r="E74" s="42"/>
      <c r="F74" s="5"/>
      <c r="G74" s="42"/>
      <c r="H74" s="5"/>
      <c r="I74" s="43"/>
      <c r="J74" s="44"/>
      <c r="K74" s="42"/>
      <c r="L74" s="43"/>
      <c r="M74" s="44"/>
    </row>
    <row r="75" spans="2:17" x14ac:dyDescent="0.3">
      <c r="B75" s="36"/>
      <c r="C75" s="36" t="s">
        <v>107</v>
      </c>
      <c r="D75" s="36"/>
      <c r="E75" s="35">
        <f>E68+E73</f>
        <v>26073.729999999996</v>
      </c>
      <c r="F75" s="36"/>
      <c r="G75" s="35">
        <f>G68+G73</f>
        <v>13020.009999999991</v>
      </c>
      <c r="H75" s="36"/>
      <c r="I75" s="35">
        <f t="shared" ref="I75:M75" si="21">I68+I73</f>
        <v>25896.679999999997</v>
      </c>
      <c r="J75" s="35">
        <f t="shared" si="21"/>
        <v>177.04999999999927</v>
      </c>
      <c r="K75" s="35"/>
      <c r="L75" s="35">
        <f t="shared" si="21"/>
        <v>20148.368343421462</v>
      </c>
      <c r="M75" s="35">
        <f t="shared" si="21"/>
        <v>-7128.3583434214688</v>
      </c>
    </row>
    <row r="76" spans="2:17" ht="6.5" customHeight="1" x14ac:dyDescent="0.3">
      <c r="B76" s="5"/>
      <c r="C76" s="5"/>
      <c r="D76" s="5"/>
      <c r="E76" s="42"/>
      <c r="F76" s="5"/>
      <c r="G76" s="42"/>
      <c r="H76" s="5"/>
      <c r="I76" s="43"/>
      <c r="J76" s="44"/>
      <c r="K76" s="42"/>
      <c r="L76" s="43"/>
      <c r="M76" s="44"/>
    </row>
    <row r="77" spans="2:17" x14ac:dyDescent="0.3">
      <c r="B77" s="5"/>
      <c r="C77" s="5" t="s">
        <v>108</v>
      </c>
      <c r="D77" s="5"/>
      <c r="E77" s="42"/>
      <c r="F77" s="5"/>
      <c r="G77" s="42"/>
      <c r="H77" s="5"/>
      <c r="I77" s="43"/>
      <c r="J77" s="44"/>
      <c r="K77" s="42"/>
      <c r="L77" s="43"/>
      <c r="M77" s="44"/>
    </row>
    <row r="78" spans="2:17" x14ac:dyDescent="0.3">
      <c r="B78" s="20" t="s">
        <v>109</v>
      </c>
      <c r="C78" s="20" t="s">
        <v>110</v>
      </c>
      <c r="D78" s="20"/>
      <c r="E78" s="21">
        <f>-'[1]Trial Balance '!AM109</f>
        <v>-5631.33</v>
      </c>
      <c r="F78" s="20"/>
      <c r="G78" s="22">
        <f>-'[1]Trial Balance '!AB109</f>
        <v>-2816</v>
      </c>
      <c r="H78" s="20"/>
      <c r="I78" s="23">
        <f>-'[1]Trial Balance '!AO109</f>
        <v>-3507.33</v>
      </c>
      <c r="J78" s="24">
        <f>-'[1]Trial Balance '!AP109</f>
        <v>-2124</v>
      </c>
      <c r="K78" s="22"/>
      <c r="L78" s="23">
        <f>-'[1]Trial Balance '!AF109</f>
        <v>-694</v>
      </c>
      <c r="M78" s="24">
        <f>-'[1]Trial Balance '!AG109</f>
        <v>-2122</v>
      </c>
      <c r="O78" s="25">
        <f>E78-G78</f>
        <v>-2815.33</v>
      </c>
      <c r="P78" s="25">
        <f>I78-L78</f>
        <v>-2813.33</v>
      </c>
      <c r="Q78" s="25">
        <f>J78-M78</f>
        <v>-2</v>
      </c>
    </row>
    <row r="79" spans="2:17" x14ac:dyDescent="0.3">
      <c r="B79" s="5"/>
      <c r="C79" s="5"/>
      <c r="D79" s="5"/>
      <c r="E79" s="45">
        <f>SUM(E78)</f>
        <v>-5631.33</v>
      </c>
      <c r="F79" s="5"/>
      <c r="G79" s="45">
        <f>SUM(G78)</f>
        <v>-2816</v>
      </c>
      <c r="H79" s="5"/>
      <c r="I79" s="46">
        <f t="shared" ref="I79:J79" si="22">SUM(I78)</f>
        <v>-3507.33</v>
      </c>
      <c r="J79" s="47">
        <f t="shared" si="22"/>
        <v>-2124</v>
      </c>
      <c r="K79" s="45"/>
      <c r="L79" s="46">
        <f t="shared" ref="L79:M79" si="23">SUM(L78)</f>
        <v>-694</v>
      </c>
      <c r="M79" s="47">
        <f t="shared" si="23"/>
        <v>-2122</v>
      </c>
    </row>
    <row r="80" spans="2:17" x14ac:dyDescent="0.3">
      <c r="B80" s="5"/>
      <c r="C80" s="5"/>
      <c r="D80" s="5"/>
      <c r="E80" s="42"/>
      <c r="F80" s="5"/>
      <c r="G80" s="42"/>
      <c r="H80" s="5"/>
      <c r="I80" s="43"/>
      <c r="J80" s="44"/>
      <c r="K80" s="42"/>
      <c r="L80" s="43"/>
      <c r="M80" s="44"/>
    </row>
    <row r="81" spans="2:17" s="48" customFormat="1" x14ac:dyDescent="0.35">
      <c r="B81" s="36"/>
      <c r="C81" s="36" t="s">
        <v>111</v>
      </c>
      <c r="D81" s="36"/>
      <c r="E81" s="35">
        <f>E75+E79</f>
        <v>20442.399999999994</v>
      </c>
      <c r="F81" s="36"/>
      <c r="G81" s="35">
        <f>G75+G79</f>
        <v>10204.009999999991</v>
      </c>
      <c r="H81" s="35"/>
      <c r="I81" s="35">
        <f t="shared" ref="I81:J81" si="24">I75+I79</f>
        <v>22389.35</v>
      </c>
      <c r="J81" s="35">
        <f t="shared" si="24"/>
        <v>-1946.9500000000007</v>
      </c>
      <c r="K81" s="35"/>
      <c r="L81" s="35">
        <f t="shared" ref="L81:M81" si="25">L75+L79</f>
        <v>19454.368343421462</v>
      </c>
      <c r="M81" s="35">
        <f t="shared" si="25"/>
        <v>-9250.3583434214688</v>
      </c>
    </row>
    <row r="82" spans="2:17" ht="6.5" customHeight="1" x14ac:dyDescent="0.3">
      <c r="B82" s="20" t="s">
        <v>47</v>
      </c>
      <c r="C82" s="20" t="s">
        <v>47</v>
      </c>
      <c r="D82" s="20"/>
      <c r="E82" s="31" t="s">
        <v>48</v>
      </c>
      <c r="F82" s="20"/>
      <c r="G82" s="25" t="s">
        <v>48</v>
      </c>
      <c r="H82" s="20"/>
      <c r="I82" s="32" t="s">
        <v>48</v>
      </c>
      <c r="J82" s="33" t="s">
        <v>48</v>
      </c>
      <c r="K82" s="25"/>
      <c r="L82" s="32" t="s">
        <v>48</v>
      </c>
      <c r="M82" s="33" t="s">
        <v>48</v>
      </c>
    </row>
    <row r="83" spans="2:17" x14ac:dyDescent="0.3">
      <c r="B83" s="5"/>
      <c r="C83" s="5" t="s">
        <v>112</v>
      </c>
      <c r="D83" s="5"/>
      <c r="E83" s="42"/>
      <c r="F83" s="5"/>
      <c r="G83" s="42"/>
      <c r="H83" s="5"/>
      <c r="I83" s="43"/>
      <c r="J83" s="44"/>
      <c r="K83" s="42"/>
      <c r="L83" s="43"/>
      <c r="M83" s="44"/>
    </row>
    <row r="84" spans="2:17" x14ac:dyDescent="0.3">
      <c r="B84" s="20">
        <v>9000</v>
      </c>
      <c r="C84" s="20" t="s">
        <v>113</v>
      </c>
      <c r="D84" s="20"/>
      <c r="E84" s="21">
        <f>-'[1]Trial Balance '!AM114</f>
        <v>-56.39</v>
      </c>
      <c r="F84" s="20"/>
      <c r="G84" s="22">
        <f>-'[1]Trial Balance '!AB114</f>
        <v>-125.5</v>
      </c>
      <c r="H84" s="20"/>
      <c r="I84" s="23">
        <f>-'[1]Trial Balance '!AO114</f>
        <v>-25.39</v>
      </c>
      <c r="J84" s="24">
        <f>-'[1]Trial Balance '!AP114</f>
        <v>-31</v>
      </c>
      <c r="K84" s="22"/>
      <c r="L84" s="23">
        <f>-'[1]Trial Balance '!AF114</f>
        <v>-62.75</v>
      </c>
      <c r="M84" s="24">
        <f>-'[1]Trial Balance '!AG114</f>
        <v>-62.75</v>
      </c>
      <c r="O84" s="25">
        <f>E84-G84</f>
        <v>69.11</v>
      </c>
      <c r="P84" s="25">
        <f>I84-L84</f>
        <v>37.36</v>
      </c>
      <c r="Q84" s="25">
        <f>J84-M84</f>
        <v>31.75</v>
      </c>
    </row>
    <row r="85" spans="2:17" x14ac:dyDescent="0.3">
      <c r="B85" s="5"/>
      <c r="C85" s="5"/>
      <c r="D85" s="5"/>
      <c r="E85" s="45">
        <f>SUM(E84)</f>
        <v>-56.39</v>
      </c>
      <c r="F85" s="5"/>
      <c r="G85" s="45">
        <f>SUM(G84)</f>
        <v>-125.5</v>
      </c>
      <c r="H85" s="5"/>
      <c r="I85" s="46">
        <f t="shared" ref="I85:J85" si="26">SUM(I84)</f>
        <v>-25.39</v>
      </c>
      <c r="J85" s="47">
        <f t="shared" si="26"/>
        <v>-31</v>
      </c>
      <c r="K85" s="45"/>
      <c r="L85" s="46">
        <f t="shared" ref="L85:M85" si="27">SUM(L84)</f>
        <v>-62.75</v>
      </c>
      <c r="M85" s="47">
        <f t="shared" si="27"/>
        <v>-62.75</v>
      </c>
    </row>
    <row r="86" spans="2:17" ht="6.5" customHeight="1" x14ac:dyDescent="0.3">
      <c r="B86" s="20"/>
      <c r="C86" s="20"/>
      <c r="D86" s="20"/>
      <c r="E86" s="31"/>
      <c r="F86" s="20"/>
      <c r="G86" s="25"/>
      <c r="H86" s="20"/>
      <c r="I86" s="32"/>
      <c r="J86" s="33"/>
      <c r="K86" s="25"/>
      <c r="L86" s="32"/>
      <c r="M86" s="33"/>
    </row>
    <row r="87" spans="2:17" s="48" customFormat="1" x14ac:dyDescent="0.35">
      <c r="B87" s="35"/>
      <c r="C87" s="49" t="s">
        <v>114</v>
      </c>
      <c r="D87" s="49"/>
      <c r="E87" s="35">
        <f>E81+E84</f>
        <v>20386.009999999995</v>
      </c>
      <c r="F87" s="49"/>
      <c r="G87" s="35">
        <f>G81+G84</f>
        <v>10078.509999999991</v>
      </c>
      <c r="H87" s="35"/>
      <c r="I87" s="35">
        <f t="shared" ref="I87:J87" si="28">I81+I84</f>
        <v>22363.96</v>
      </c>
      <c r="J87" s="35">
        <f t="shared" si="28"/>
        <v>-1977.9500000000007</v>
      </c>
      <c r="K87" s="35"/>
      <c r="L87" s="35">
        <f t="shared" ref="L87:M87" si="29">L81+L84</f>
        <v>19391.618343421462</v>
      </c>
      <c r="M87" s="35">
        <f t="shared" si="29"/>
        <v>-9313.1083434214688</v>
      </c>
      <c r="Q87" s="50">
        <f>M87-J87</f>
        <v>-7335.1583434214681</v>
      </c>
    </row>
    <row r="88" spans="2:17" ht="6.5" customHeight="1" x14ac:dyDescent="0.3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2:17" x14ac:dyDescent="0.3">
      <c r="B89" s="35"/>
      <c r="C89" s="49" t="s">
        <v>115</v>
      </c>
      <c r="D89" s="49"/>
      <c r="E89" s="35"/>
      <c r="F89" s="49"/>
      <c r="G89" s="49"/>
      <c r="H89" s="49"/>
      <c r="I89" s="35">
        <f>I87+J87</f>
        <v>20386.009999999998</v>
      </c>
      <c r="J89" s="35"/>
      <c r="K89" s="35"/>
      <c r="L89" s="35">
        <f>L87+M87</f>
        <v>10078.509999999993</v>
      </c>
      <c r="M89" s="35"/>
    </row>
    <row r="90" spans="2:17" x14ac:dyDescent="0.3">
      <c r="B90" s="42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</row>
  </sheetData>
  <mergeCells count="4">
    <mergeCell ref="B7:B8"/>
    <mergeCell ref="C7:C8"/>
    <mergeCell ref="I7:J7"/>
    <mergeCell ref="L7:M7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Page &amp;P</oddFooter>
  </headerFooter>
  <rowBreaks count="2" manualBreakCount="2">
    <brk id="43" min="2" max="12" man="1"/>
    <brk id="76" min="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EE25-396F-4E89-8D97-FBDFCE5E1B66}">
  <sheetPr>
    <pageSetUpPr fitToPage="1"/>
  </sheetPr>
  <dimension ref="B1:L73"/>
  <sheetViews>
    <sheetView workbookViewId="0">
      <selection activeCell="D8" sqref="D8"/>
    </sheetView>
  </sheetViews>
  <sheetFormatPr defaultRowHeight="14" x14ac:dyDescent="0.3"/>
  <cols>
    <col min="1" max="1" width="8.7265625" style="52"/>
    <col min="2" max="2" width="10.26953125" style="52" customWidth="1"/>
    <col min="3" max="3" width="54.1796875" style="52" customWidth="1"/>
    <col min="4" max="4" width="18.453125" style="53" customWidth="1"/>
    <col min="5" max="5" width="3.1796875" style="52" customWidth="1"/>
    <col min="6" max="6" width="18.6328125" style="52" customWidth="1"/>
    <col min="7" max="7" width="2.6328125" style="52" customWidth="1"/>
    <col min="8" max="8" width="16.1796875" style="52" customWidth="1"/>
    <col min="9" max="9" width="15.54296875" style="52" customWidth="1"/>
    <col min="10" max="10" width="3.54296875" style="52" customWidth="1"/>
    <col min="11" max="11" width="16.1796875" style="52" customWidth="1"/>
    <col min="12" max="12" width="15.54296875" style="52" customWidth="1"/>
    <col min="13" max="16384" width="8.7265625" style="52"/>
  </cols>
  <sheetData>
    <row r="1" spans="2:12" x14ac:dyDescent="0.3">
      <c r="C1" s="2" t="s">
        <v>0</v>
      </c>
    </row>
    <row r="3" spans="2:12" x14ac:dyDescent="0.3">
      <c r="C3" s="54" t="s">
        <v>116</v>
      </c>
    </row>
    <row r="4" spans="2:12" ht="28" x14ac:dyDescent="0.3">
      <c r="D4" s="55" t="s">
        <v>117</v>
      </c>
      <c r="E4" s="56"/>
      <c r="F4" s="55" t="s">
        <v>118</v>
      </c>
      <c r="H4" s="99" t="s">
        <v>117</v>
      </c>
      <c r="I4" s="100"/>
      <c r="K4" s="99" t="s">
        <v>118</v>
      </c>
      <c r="L4" s="100"/>
    </row>
    <row r="5" spans="2:12" s="59" customFormat="1" x14ac:dyDescent="0.35">
      <c r="B5" s="57" t="s">
        <v>119</v>
      </c>
      <c r="C5" s="57" t="s">
        <v>3</v>
      </c>
      <c r="D5" s="58" t="s">
        <v>6</v>
      </c>
      <c r="F5" s="58" t="s">
        <v>6</v>
      </c>
      <c r="H5" s="60" t="s">
        <v>7</v>
      </c>
      <c r="I5" s="61" t="s">
        <v>8</v>
      </c>
      <c r="K5" s="60" t="s">
        <v>7</v>
      </c>
      <c r="L5" s="61" t="s">
        <v>8</v>
      </c>
    </row>
    <row r="6" spans="2:12" x14ac:dyDescent="0.3">
      <c r="B6" s="54"/>
      <c r="C6" s="54"/>
      <c r="D6" s="53" t="s">
        <v>48</v>
      </c>
      <c r="F6" s="62" t="s">
        <v>48</v>
      </c>
      <c r="H6" s="63"/>
      <c r="I6" s="64"/>
      <c r="K6" s="63"/>
      <c r="L6" s="64"/>
    </row>
    <row r="7" spans="2:12" x14ac:dyDescent="0.3">
      <c r="B7" s="54"/>
      <c r="C7" s="54" t="s">
        <v>120</v>
      </c>
      <c r="F7" s="62"/>
      <c r="H7" s="63"/>
      <c r="I7" s="64"/>
      <c r="K7" s="63"/>
      <c r="L7" s="64"/>
    </row>
    <row r="8" spans="2:12" x14ac:dyDescent="0.3">
      <c r="B8" s="65" t="s">
        <v>121</v>
      </c>
      <c r="C8" s="65" t="s">
        <v>122</v>
      </c>
      <c r="D8" s="53">
        <f>'[1]Fin Stats v1'!B76</f>
        <v>1096.4899999999998</v>
      </c>
      <c r="F8" s="62">
        <f>'[1]Fin Stats v1'!B77</f>
        <v>1980.5</v>
      </c>
      <c r="H8" s="66">
        <f>'[1]Trial Balance '!AO4+'[1]Trial Balance '!AO5</f>
        <v>0</v>
      </c>
      <c r="I8" s="67">
        <f>'[1]Trial Balance '!AP4+'[1]Trial Balance '!AP5</f>
        <v>1096.4899999999998</v>
      </c>
      <c r="K8" s="66">
        <f>'[1]Trial Balance '!AF4+'[1]Trial Balance '!AF5</f>
        <v>0</v>
      </c>
      <c r="L8" s="67">
        <f>'[1]Trial Balance '!AG4+'[1]Trial Balance '!AG5</f>
        <v>1980.5</v>
      </c>
    </row>
    <row r="9" spans="2:12" x14ac:dyDescent="0.3">
      <c r="B9" s="65" t="s">
        <v>123</v>
      </c>
      <c r="C9" s="65" t="s">
        <v>124</v>
      </c>
      <c r="D9" s="53">
        <f>'[1]Fin Stats v1'!C76</f>
        <v>985</v>
      </c>
      <c r="F9" s="62">
        <f>'[1]Fin Stats v1'!C77</f>
        <v>1825</v>
      </c>
      <c r="H9" s="66">
        <f>'[1]Trial Balance '!AO6+'[1]Trial Balance '!AO7</f>
        <v>0</v>
      </c>
      <c r="I9" s="67">
        <f>'[1]Trial Balance '!AP6+'[1]Trial Balance '!AP7</f>
        <v>985</v>
      </c>
      <c r="K9" s="66">
        <f>'[1]Trial Balance '!AF6+'[1]Trial Balance '!AF7</f>
        <v>0</v>
      </c>
      <c r="L9" s="67">
        <f>'[1]Trial Balance '!AG6+'[1]Trial Balance '!AG7</f>
        <v>1825</v>
      </c>
    </row>
    <row r="10" spans="2:12" x14ac:dyDescent="0.3">
      <c r="B10" s="65" t="s">
        <v>125</v>
      </c>
      <c r="C10" s="65" t="s">
        <v>126</v>
      </c>
      <c r="D10" s="53">
        <f>'[1]Fin Stats v1'!G76</f>
        <v>2526.8000000000002</v>
      </c>
      <c r="F10" s="62">
        <f>'[1]Fin Stats v1'!G77</f>
        <v>2814.8</v>
      </c>
      <c r="H10" s="66">
        <f>'[1]Trial Balance '!AO8+'[1]Trial Balance '!AO9</f>
        <v>2526.8000000000002</v>
      </c>
      <c r="I10" s="67">
        <f>'[1]Trial Balance '!AP8+'[1]Trial Balance '!AP9</f>
        <v>0</v>
      </c>
      <c r="K10" s="66">
        <f>'[1]Trial Balance '!AF8+'[1]Trial Balance '!AF9</f>
        <v>2814.8</v>
      </c>
      <c r="L10" s="67">
        <f>'[1]Trial Balance '!AG8+'[1]Trial Balance '!AG9</f>
        <v>0</v>
      </c>
    </row>
    <row r="11" spans="2:12" x14ac:dyDescent="0.3">
      <c r="B11" s="65" t="s">
        <v>127</v>
      </c>
      <c r="C11" s="65" t="s">
        <v>128</v>
      </c>
      <c r="D11" s="53">
        <f>'[1]Fin Stats v1'!F76</f>
        <v>11352.85</v>
      </c>
      <c r="F11" s="62">
        <f>'[1]Fin Stats v1'!F77</f>
        <v>0</v>
      </c>
      <c r="H11" s="66">
        <f>'[1]Trial Balance '!AO10+'[1]Trial Balance '!AO11</f>
        <v>11352.85</v>
      </c>
      <c r="I11" s="67">
        <f>'[1]Trial Balance '!AP10+'[1]Trial Balance '!AP11</f>
        <v>0</v>
      </c>
      <c r="K11" s="66">
        <f>'[1]Trial Balance '!AF10+'[1]Trial Balance '!AF11</f>
        <v>0</v>
      </c>
      <c r="L11" s="67">
        <f>'[1]Trial Balance '!AG10+'[1]Trial Balance '!AG11</f>
        <v>0</v>
      </c>
    </row>
    <row r="12" spans="2:12" x14ac:dyDescent="0.3">
      <c r="B12" s="65" t="s">
        <v>129</v>
      </c>
      <c r="C12" s="65" t="s">
        <v>130</v>
      </c>
      <c r="D12" s="53">
        <f>'[1]Fin Stats v1'!E76</f>
        <v>66179.66</v>
      </c>
      <c r="F12" s="62">
        <f>'[1]Fin Stats v1'!E77</f>
        <v>0</v>
      </c>
      <c r="H12" s="66">
        <f>'[1]Trial Balance '!AO12+'[1]Trial Balance '!AO13</f>
        <v>66179.66</v>
      </c>
      <c r="I12" s="67">
        <f>'[1]Trial Balance '!AP12+'[1]Trial Balance '!AP13</f>
        <v>0</v>
      </c>
      <c r="K12" s="66">
        <f>'[1]Trial Balance '!AF12+'[1]Trial Balance '!AF13</f>
        <v>0</v>
      </c>
      <c r="L12" s="67">
        <f>'[1]Trial Balance '!AG12+'[1]Trial Balance '!AG13</f>
        <v>0</v>
      </c>
    </row>
    <row r="13" spans="2:12" x14ac:dyDescent="0.3">
      <c r="B13" s="65" t="s">
        <v>131</v>
      </c>
      <c r="C13" s="65" t="s">
        <v>132</v>
      </c>
      <c r="D13" s="53">
        <f>'[1]Fin Stats v1'!D76</f>
        <v>5063</v>
      </c>
      <c r="F13" s="62">
        <f>'[1]Fin Stats v1'!D77</f>
        <v>5255</v>
      </c>
      <c r="H13" s="66">
        <f>'[1]Trial Balance '!AO15+'[1]Trial Balance '!AO14</f>
        <v>0</v>
      </c>
      <c r="I13" s="67">
        <f>'[1]Trial Balance '!AP15+'[1]Trial Balance '!AP14</f>
        <v>5063</v>
      </c>
      <c r="K13" s="66">
        <f>'[1]Trial Balance '!AF15+'[1]Trial Balance '!AF14</f>
        <v>0</v>
      </c>
      <c r="L13" s="67">
        <f>'[1]Trial Balance '!AG15+'[1]Trial Balance '!AG14</f>
        <v>5255</v>
      </c>
    </row>
    <row r="14" spans="2:12" x14ac:dyDescent="0.3">
      <c r="B14" s="65" t="s">
        <v>133</v>
      </c>
      <c r="C14" s="65" t="s">
        <v>134</v>
      </c>
      <c r="D14" s="53">
        <f>'[1]Fin Stats v1'!H76</f>
        <v>2879.09</v>
      </c>
      <c r="F14" s="62">
        <f>'[1]Fin Stats v1'!H77</f>
        <v>3291.08</v>
      </c>
      <c r="H14" s="66">
        <f>'[1]Trial Balance '!AO17+'[1]Trial Balance '!AO16</f>
        <v>1439.5450000000001</v>
      </c>
      <c r="I14" s="67">
        <f>'[1]Trial Balance '!AP17+'[1]Trial Balance '!AP16</f>
        <v>1439.5450000000001</v>
      </c>
      <c r="K14" s="66">
        <f>'[1]Trial Balance '!AF17+'[1]Trial Balance '!AF16</f>
        <v>1645.54</v>
      </c>
      <c r="L14" s="67">
        <f>'[1]Trial Balance '!AG17+'[1]Trial Balance '!AG16</f>
        <v>1645.54</v>
      </c>
    </row>
    <row r="15" spans="2:12" x14ac:dyDescent="0.3">
      <c r="B15" s="65" t="s">
        <v>135</v>
      </c>
      <c r="C15" s="65" t="s">
        <v>136</v>
      </c>
      <c r="D15" s="53">
        <f>'[1]Fin Stats v1'!I76</f>
        <v>2883.2200000000003</v>
      </c>
      <c r="F15" s="62">
        <f>'[1]Fin Stats v1'!I77</f>
        <v>3083.23</v>
      </c>
      <c r="H15" s="66">
        <f>'[1]Trial Balance '!AO18+'[1]Trial Balance '!AO19</f>
        <v>2883.2200000000003</v>
      </c>
      <c r="I15" s="67">
        <f>'[1]Trial Balance '!AP18+'[1]Trial Balance '!AP19</f>
        <v>0</v>
      </c>
      <c r="K15" s="66">
        <f>'[1]Trial Balance '!AF18+'[1]Trial Balance '!AF19</f>
        <v>3083.23</v>
      </c>
      <c r="L15" s="67">
        <f>'[1]Trial Balance '!AG18+'[1]Trial Balance '!AG19</f>
        <v>0</v>
      </c>
    </row>
    <row r="16" spans="2:12" x14ac:dyDescent="0.3">
      <c r="B16" s="65"/>
      <c r="C16" s="65"/>
      <c r="F16" s="62"/>
      <c r="H16" s="66"/>
      <c r="I16" s="64"/>
      <c r="K16" s="66"/>
      <c r="L16" s="64"/>
    </row>
    <row r="17" spans="2:12" x14ac:dyDescent="0.3">
      <c r="B17" s="68"/>
      <c r="C17" s="68" t="s">
        <v>137</v>
      </c>
      <c r="D17" s="69">
        <f>SUM(D8:D15)</f>
        <v>92966.11</v>
      </c>
      <c r="F17" s="69">
        <f>SUM(F8:F15)</f>
        <v>18249.61</v>
      </c>
      <c r="H17" s="69">
        <f>SUM(H8:H15)</f>
        <v>84382.074999999997</v>
      </c>
      <c r="I17" s="69">
        <f>SUM(I8:I15)</f>
        <v>8584.0349999999999</v>
      </c>
      <c r="K17" s="69">
        <f>SUM(K8:K15)</f>
        <v>7543.57</v>
      </c>
      <c r="L17" s="69">
        <f>SUM(L8:L15)</f>
        <v>10706.04</v>
      </c>
    </row>
    <row r="18" spans="2:12" ht="7" customHeight="1" x14ac:dyDescent="0.3">
      <c r="B18" s="65" t="s">
        <v>47</v>
      </c>
      <c r="C18" s="65"/>
      <c r="D18" s="53" t="s">
        <v>48</v>
      </c>
      <c r="F18" s="62" t="s">
        <v>48</v>
      </c>
      <c r="H18" s="66"/>
      <c r="I18" s="64"/>
      <c r="K18" s="66"/>
      <c r="L18" s="64"/>
    </row>
    <row r="19" spans="2:12" x14ac:dyDescent="0.3">
      <c r="B19" s="54"/>
      <c r="C19" s="54" t="s">
        <v>138</v>
      </c>
      <c r="D19" s="70"/>
      <c r="F19" s="71"/>
      <c r="H19" s="66"/>
      <c r="I19" s="64"/>
      <c r="K19" s="66"/>
      <c r="L19" s="64"/>
    </row>
    <row r="20" spans="2:12" x14ac:dyDescent="0.3">
      <c r="B20" s="65" t="s">
        <v>139</v>
      </c>
      <c r="C20" s="65" t="s">
        <v>140</v>
      </c>
      <c r="D20" s="70">
        <f>'[1]Trial Balance '!AM20</f>
        <v>82.62</v>
      </c>
      <c r="F20" s="71">
        <f>'[1]Trial Balance '!AB20</f>
        <v>158</v>
      </c>
      <c r="H20" s="66">
        <f>'[1]Trial Balance '!AO20</f>
        <v>82.62</v>
      </c>
      <c r="I20" s="67">
        <f>'[1]Trial Balance '!AP20</f>
        <v>0</v>
      </c>
      <c r="K20" s="66">
        <f>'[1]Trial Balance '!AF20</f>
        <v>158</v>
      </c>
      <c r="L20" s="67">
        <f>'[1]Trial Balance '!AG20</f>
        <v>0</v>
      </c>
    </row>
    <row r="21" spans="2:12" x14ac:dyDescent="0.3">
      <c r="B21" s="65" t="s">
        <v>141</v>
      </c>
      <c r="C21" s="65" t="s">
        <v>142</v>
      </c>
      <c r="D21" s="70">
        <f>'[1]Trial Balance '!AM21</f>
        <v>120.23</v>
      </c>
      <c r="F21" s="71">
        <f>'[1]Trial Balance '!AB21</f>
        <v>411.36000000000058</v>
      </c>
      <c r="H21" s="66">
        <f>'[1]Trial Balance '!AO21</f>
        <v>120.23</v>
      </c>
      <c r="I21" s="67">
        <f>'[1]Trial Balance '!AP21</f>
        <v>0</v>
      </c>
      <c r="K21" s="66">
        <f>'[1]Trial Balance '!AF21</f>
        <v>405.71999999999997</v>
      </c>
      <c r="L21" s="67">
        <f>'[1]Trial Balance '!AG21</f>
        <v>5.64</v>
      </c>
    </row>
    <row r="22" spans="2:12" x14ac:dyDescent="0.3">
      <c r="B22" s="65" t="s">
        <v>143</v>
      </c>
      <c r="C22" s="65" t="s">
        <v>144</v>
      </c>
      <c r="D22" s="70">
        <f>'[1]Trial Balance '!AM26+'[1]Trial Balance '!AM27</f>
        <v>0</v>
      </c>
      <c r="F22" s="71">
        <f>'[1]Trial Balance '!AB26+'[1]Trial Balance '!AB27</f>
        <v>5500</v>
      </c>
      <c r="H22" s="66">
        <f>'[1]Trial Balance '!AO26+'[1]Trial Balance '!AO27</f>
        <v>0</v>
      </c>
      <c r="I22" s="67">
        <f>'[1]Trial Balance '!AP26+'[1]Trial Balance '!AP27</f>
        <v>0</v>
      </c>
      <c r="K22" s="66">
        <f>'[1]Trial Balance '!AF26+'[1]Trial Balance '!AF27</f>
        <v>2750</v>
      </c>
      <c r="L22" s="67">
        <f>'[1]Trial Balance '!AG26+'[1]Trial Balance '!AG27</f>
        <v>2750</v>
      </c>
    </row>
    <row r="23" spans="2:12" x14ac:dyDescent="0.3">
      <c r="B23" s="65">
        <v>1120</v>
      </c>
      <c r="C23" s="65" t="s">
        <v>145</v>
      </c>
      <c r="D23" s="70">
        <f>'[1]Trial Balance '!AM22</f>
        <v>2428.2800000000002</v>
      </c>
      <c r="F23" s="71">
        <f>'[1]Trial Balance '!AB22</f>
        <v>3145.3783333333336</v>
      </c>
      <c r="H23" s="66">
        <f>'[1]Trial Balance '!AO22</f>
        <v>2428.2800000000002</v>
      </c>
      <c r="I23" s="67">
        <f>'[1]Trial Balance '!AP22</f>
        <v>0</v>
      </c>
      <c r="K23" s="66">
        <f>'[1]Trial Balance '!AF22</f>
        <v>3145.3783333333336</v>
      </c>
      <c r="L23" s="67">
        <f>'[1]Trial Balance '!AG22</f>
        <v>0</v>
      </c>
    </row>
    <row r="24" spans="2:12" x14ac:dyDescent="0.3">
      <c r="B24" s="65">
        <v>1121</v>
      </c>
      <c r="C24" s="65" t="s">
        <v>146</v>
      </c>
      <c r="D24" s="70">
        <f>'[1]Trial Balance '!AM23</f>
        <v>2828.18</v>
      </c>
      <c r="F24" s="71">
        <f>'[1]Trial Balance '!AB23</f>
        <v>2285.7783333333336</v>
      </c>
      <c r="H24" s="66">
        <f>'[1]Trial Balance '!AO23</f>
        <v>0</v>
      </c>
      <c r="I24" s="67">
        <f>'[1]Trial Balance '!AP23</f>
        <v>2828.18</v>
      </c>
      <c r="K24" s="66">
        <f>'[1]Trial Balance '!AF23</f>
        <v>0</v>
      </c>
      <c r="L24" s="67">
        <f>'[1]Trial Balance '!AG23</f>
        <v>2285.7783333333336</v>
      </c>
    </row>
    <row r="25" spans="2:12" x14ac:dyDescent="0.3">
      <c r="B25" s="65">
        <v>1122</v>
      </c>
      <c r="C25" s="65" t="s">
        <v>147</v>
      </c>
      <c r="D25" s="70">
        <f>'[1]Trial Balance '!AM24</f>
        <v>0</v>
      </c>
      <c r="F25" s="71">
        <f>'[1]Trial Balance '!AB24</f>
        <v>289.72500000000002</v>
      </c>
      <c r="H25" s="66">
        <f>'[1]Trial Balance '!AO24</f>
        <v>0</v>
      </c>
      <c r="I25" s="67">
        <f>'[1]Trial Balance '!AP24</f>
        <v>0</v>
      </c>
      <c r="K25" s="66">
        <f>'[1]Trial Balance '!AF24</f>
        <v>289.72500000000002</v>
      </c>
      <c r="L25" s="67">
        <f>'[1]Trial Balance '!AG24</f>
        <v>0</v>
      </c>
    </row>
    <row r="26" spans="2:12" x14ac:dyDescent="0.3">
      <c r="B26" s="65">
        <v>1123</v>
      </c>
      <c r="C26" s="65" t="s">
        <v>148</v>
      </c>
      <c r="D26" s="70">
        <f>'[1]Trial Balance '!AM25</f>
        <v>115</v>
      </c>
      <c r="F26" s="71">
        <f>'[1]Trial Balance '!AB25</f>
        <v>57.725000000000001</v>
      </c>
      <c r="H26" s="66">
        <f>'[1]Trial Balance '!AO25</f>
        <v>0</v>
      </c>
      <c r="I26" s="67">
        <f>'[1]Trial Balance '!AP25</f>
        <v>115</v>
      </c>
      <c r="K26" s="66">
        <f>'[1]Trial Balance '!AF25</f>
        <v>0</v>
      </c>
      <c r="L26" s="67">
        <f>'[1]Trial Balance '!AG25</f>
        <v>57.725000000000001</v>
      </c>
    </row>
    <row r="27" spans="2:12" x14ac:dyDescent="0.3">
      <c r="B27" s="65"/>
      <c r="C27" s="65"/>
      <c r="D27" s="70"/>
      <c r="F27" s="71"/>
      <c r="H27" s="66"/>
      <c r="I27" s="64"/>
      <c r="K27" s="66"/>
      <c r="L27" s="64"/>
    </row>
    <row r="28" spans="2:12" x14ac:dyDescent="0.3">
      <c r="B28" s="65"/>
      <c r="C28" s="65"/>
      <c r="D28" s="72">
        <f>SUM(D20:D27)</f>
        <v>5574.3099999999995</v>
      </c>
      <c r="F28" s="72">
        <f>SUM(F20:F27)</f>
        <v>11847.966666666669</v>
      </c>
      <c r="H28" s="73">
        <f>SUM(H20:H27)</f>
        <v>2631.13</v>
      </c>
      <c r="I28" s="74">
        <f>SUM(I20:I27)</f>
        <v>2943.18</v>
      </c>
      <c r="K28" s="73">
        <f>SUM(K20:K27)</f>
        <v>6748.8233333333337</v>
      </c>
      <c r="L28" s="74">
        <f>SUM(L20:L27)</f>
        <v>5099.1433333333334</v>
      </c>
    </row>
    <row r="29" spans="2:12" x14ac:dyDescent="0.3">
      <c r="B29" s="54"/>
      <c r="C29" s="54" t="s">
        <v>149</v>
      </c>
      <c r="D29" s="70"/>
      <c r="F29" s="71"/>
      <c r="H29" s="66"/>
      <c r="I29" s="64"/>
      <c r="K29" s="66"/>
      <c r="L29" s="64"/>
    </row>
    <row r="30" spans="2:12" x14ac:dyDescent="0.3">
      <c r="B30" s="65" t="s">
        <v>150</v>
      </c>
      <c r="C30" s="65" t="s">
        <v>151</v>
      </c>
      <c r="D30" s="70">
        <f>'[1]Trial Balance '!AM28</f>
        <v>6091.19</v>
      </c>
      <c r="F30" s="71">
        <f>'[1]Trial Balance '!AB28</f>
        <v>10375.25</v>
      </c>
      <c r="H30" s="66">
        <f>'[1]Trial Balance '!AO28</f>
        <v>6091.19</v>
      </c>
      <c r="I30" s="67">
        <f>'[1]Trial Balance '!AP28</f>
        <v>0</v>
      </c>
      <c r="K30" s="66">
        <f>'[1]Trial Balance '!AF28</f>
        <v>5187.625</v>
      </c>
      <c r="L30" s="67">
        <f>'[1]Trial Balance '!AG28</f>
        <v>5187.625</v>
      </c>
    </row>
    <row r="31" spans="2:12" x14ac:dyDescent="0.3">
      <c r="B31" s="65" t="s">
        <v>152</v>
      </c>
      <c r="C31" s="65" t="s">
        <v>153</v>
      </c>
      <c r="D31" s="70">
        <f>'[1]Trial Balance '!AM29</f>
        <v>3235.08</v>
      </c>
      <c r="F31" s="71">
        <f>'[1]Trial Balance '!AB29</f>
        <v>160.81</v>
      </c>
      <c r="H31" s="66">
        <f>'[1]Trial Balance '!AO29</f>
        <v>3235.08</v>
      </c>
      <c r="I31" s="67">
        <f>'[1]Trial Balance '!AP29</f>
        <v>0</v>
      </c>
      <c r="K31" s="66">
        <f>'[1]Trial Balance '!AF29</f>
        <v>80.405000000000001</v>
      </c>
      <c r="L31" s="67">
        <f>'[1]Trial Balance '!AG29</f>
        <v>80.405000000000001</v>
      </c>
    </row>
    <row r="32" spans="2:12" x14ac:dyDescent="0.3">
      <c r="B32" s="65" t="s">
        <v>154</v>
      </c>
      <c r="C32" s="65" t="s">
        <v>155</v>
      </c>
      <c r="D32" s="70">
        <f>'[1]Trial Balance '!AM30</f>
        <v>27145.55</v>
      </c>
      <c r="F32" s="71">
        <f>'[1]Trial Balance '!AB30</f>
        <v>61676.59</v>
      </c>
      <c r="H32" s="66">
        <f>'[1]Trial Balance '!AO30</f>
        <v>27145.55</v>
      </c>
      <c r="I32" s="67">
        <f>'[1]Trial Balance '!AP30</f>
        <v>0</v>
      </c>
      <c r="K32" s="66">
        <f>'[1]Trial Balance '!AF30</f>
        <v>30838.294999999998</v>
      </c>
      <c r="L32" s="67">
        <f>'[1]Trial Balance '!AG30</f>
        <v>30838.294999999998</v>
      </c>
    </row>
    <row r="33" spans="2:12" x14ac:dyDescent="0.3">
      <c r="B33" s="65" t="s">
        <v>156</v>
      </c>
      <c r="C33" s="65" t="s">
        <v>157</v>
      </c>
      <c r="D33" s="70">
        <f>'[1]Trial Balance '!AM31</f>
        <v>507.36</v>
      </c>
      <c r="F33" s="71">
        <f>'[1]Trial Balance '!AB31</f>
        <v>161.43</v>
      </c>
      <c r="H33" s="66">
        <f>'[1]Trial Balance '!AO31</f>
        <v>507.36</v>
      </c>
      <c r="I33" s="67">
        <f>'[1]Trial Balance '!AP31</f>
        <v>0</v>
      </c>
      <c r="K33" s="66">
        <f>'[1]Trial Balance '!AF31</f>
        <v>80.715000000000003</v>
      </c>
      <c r="L33" s="67">
        <f>'[1]Trial Balance '!AG31</f>
        <v>80.715000000000003</v>
      </c>
    </row>
    <row r="34" spans="2:12" x14ac:dyDescent="0.3">
      <c r="B34" s="65" t="s">
        <v>158</v>
      </c>
      <c r="C34" s="65" t="s">
        <v>159</v>
      </c>
      <c r="D34" s="70">
        <f>'[1]Trial Balance '!AM32</f>
        <v>0</v>
      </c>
      <c r="F34" s="71">
        <f>'[1]Trial Balance '!AB32</f>
        <v>441.51</v>
      </c>
      <c r="H34" s="66">
        <f>'[1]Trial Balance '!AO32</f>
        <v>0</v>
      </c>
      <c r="I34" s="67">
        <f>'[1]Trial Balance '!AP32</f>
        <v>0</v>
      </c>
      <c r="K34" s="66">
        <f>'[1]Trial Balance '!AF32</f>
        <v>220.755</v>
      </c>
      <c r="L34" s="67">
        <f>'[1]Trial Balance '!AG32</f>
        <v>220.755</v>
      </c>
    </row>
    <row r="35" spans="2:12" x14ac:dyDescent="0.3">
      <c r="B35" s="65" t="s">
        <v>160</v>
      </c>
      <c r="C35" s="65" t="s">
        <v>161</v>
      </c>
      <c r="D35" s="70">
        <f>'[1]Trial Balance '!AM33</f>
        <v>428.04</v>
      </c>
      <c r="F35" s="71">
        <f>'[1]Trial Balance '!AB33</f>
        <v>1595.53</v>
      </c>
      <c r="H35" s="66">
        <f>'[1]Trial Balance '!AO33</f>
        <v>428.04</v>
      </c>
      <c r="I35" s="67">
        <f>'[1]Trial Balance '!AP33</f>
        <v>0</v>
      </c>
      <c r="K35" s="66">
        <f>'[1]Trial Balance '!AF33</f>
        <v>797.76499999999999</v>
      </c>
      <c r="L35" s="67">
        <f>'[1]Trial Balance '!AG33</f>
        <v>797.76499999999999</v>
      </c>
    </row>
    <row r="36" spans="2:12" x14ac:dyDescent="0.3">
      <c r="B36" s="65" t="s">
        <v>162</v>
      </c>
      <c r="C36" s="65" t="s">
        <v>163</v>
      </c>
      <c r="D36" s="70">
        <f>'[1]Trial Balance '!AM34</f>
        <v>103.69</v>
      </c>
      <c r="F36" s="71">
        <f>'[1]Trial Balance '!AB34</f>
        <v>0</v>
      </c>
      <c r="H36" s="66">
        <f>'[1]Trial Balance '!AO34</f>
        <v>103.69</v>
      </c>
      <c r="I36" s="67">
        <f>'[1]Trial Balance '!AP34</f>
        <v>0</v>
      </c>
      <c r="K36" s="66">
        <f>'[1]Trial Balance '!AF34</f>
        <v>0</v>
      </c>
      <c r="L36" s="67">
        <f>'[1]Trial Balance '!AG34</f>
        <v>0</v>
      </c>
    </row>
    <row r="37" spans="2:12" x14ac:dyDescent="0.3">
      <c r="B37" s="65" t="s">
        <v>164</v>
      </c>
      <c r="C37" s="65" t="s">
        <v>165</v>
      </c>
      <c r="D37" s="70">
        <f>'[1]Trial Balance '!AM35</f>
        <v>2916.96</v>
      </c>
      <c r="F37" s="71">
        <f>'[1]Trial Balance '!AB35</f>
        <v>2290.46</v>
      </c>
      <c r="H37" s="66">
        <f>'[1]Trial Balance '!AO35</f>
        <v>2916.96</v>
      </c>
      <c r="I37" s="67">
        <f>'[1]Trial Balance '!AP35</f>
        <v>0</v>
      </c>
      <c r="K37" s="66">
        <f>'[1]Trial Balance '!AF35</f>
        <v>2290.46</v>
      </c>
      <c r="L37" s="67">
        <f>'[1]Trial Balance '!AG35</f>
        <v>0</v>
      </c>
    </row>
    <row r="38" spans="2:12" x14ac:dyDescent="0.3">
      <c r="B38" s="65" t="s">
        <v>166</v>
      </c>
      <c r="C38" s="65" t="s">
        <v>167</v>
      </c>
      <c r="D38" s="70">
        <f>'[1]Trial Balance '!AM36</f>
        <v>21142.77</v>
      </c>
      <c r="F38" s="71">
        <f>'[1]Trial Balance '!AB36</f>
        <v>0</v>
      </c>
      <c r="H38" s="66">
        <f>'[1]Trial Balance '!AO36</f>
        <v>0</v>
      </c>
      <c r="I38" s="67">
        <f>'[1]Trial Balance '!AP36</f>
        <v>21142.77</v>
      </c>
      <c r="K38" s="66">
        <f>'[1]Trial Balance '!AF36</f>
        <v>0</v>
      </c>
      <c r="L38" s="67">
        <f>'[1]Trial Balance '!AG36</f>
        <v>0</v>
      </c>
    </row>
    <row r="39" spans="2:12" x14ac:dyDescent="0.3">
      <c r="B39" s="65"/>
      <c r="C39" s="65"/>
      <c r="D39" s="72">
        <f>SUM(D30:D38)</f>
        <v>61570.64</v>
      </c>
      <c r="F39" s="72">
        <f>SUM(F30:F38)</f>
        <v>76701.579999999987</v>
      </c>
      <c r="H39" s="73">
        <f>SUM(H30:H38)</f>
        <v>40427.870000000003</v>
      </c>
      <c r="I39" s="74">
        <f>SUM(I30:I38)</f>
        <v>21142.77</v>
      </c>
      <c r="K39" s="73">
        <f>SUM(K30:K38)</f>
        <v>39496.01999999999</v>
      </c>
      <c r="L39" s="74">
        <f>SUM(L30:L38)</f>
        <v>37205.55999999999</v>
      </c>
    </row>
    <row r="40" spans="2:12" ht="8" customHeight="1" x14ac:dyDescent="0.3">
      <c r="B40" s="65"/>
      <c r="C40" s="65"/>
      <c r="D40" s="70"/>
      <c r="F40" s="71"/>
      <c r="H40" s="66"/>
      <c r="I40" s="64"/>
      <c r="K40" s="66"/>
      <c r="L40" s="64"/>
    </row>
    <row r="41" spans="2:12" x14ac:dyDescent="0.3">
      <c r="B41" s="68"/>
      <c r="C41" s="68" t="s">
        <v>168</v>
      </c>
      <c r="D41" s="75">
        <f>D28+D39</f>
        <v>67144.95</v>
      </c>
      <c r="F41" s="75">
        <f>F28+F39</f>
        <v>88549.546666666662</v>
      </c>
      <c r="H41" s="75">
        <f>H28+H39</f>
        <v>43059</v>
      </c>
      <c r="I41" s="75">
        <f>I28+I39</f>
        <v>24085.95</v>
      </c>
      <c r="K41" s="75">
        <f>K28+K39</f>
        <v>46244.843333333323</v>
      </c>
      <c r="L41" s="75">
        <f>L28+L39</f>
        <v>42304.703333333324</v>
      </c>
    </row>
    <row r="42" spans="2:12" ht="8" customHeight="1" x14ac:dyDescent="0.3">
      <c r="B42" s="54"/>
      <c r="C42" s="54"/>
      <c r="D42" s="70"/>
      <c r="F42" s="70"/>
      <c r="H42" s="66"/>
      <c r="I42" s="64"/>
      <c r="K42" s="66"/>
      <c r="L42" s="64"/>
    </row>
    <row r="43" spans="2:12" x14ac:dyDescent="0.3">
      <c r="B43" s="68"/>
      <c r="C43" s="68" t="s">
        <v>169</v>
      </c>
      <c r="D43" s="75">
        <f>D17+D41</f>
        <v>160111.06</v>
      </c>
      <c r="F43" s="75">
        <f>F17+F41</f>
        <v>106799.15666666666</v>
      </c>
      <c r="H43" s="75">
        <f>H17+H41</f>
        <v>127441.075</v>
      </c>
      <c r="I43" s="75">
        <f>I17+I41</f>
        <v>32669.985000000001</v>
      </c>
      <c r="K43" s="75">
        <f>K17+K41</f>
        <v>53788.413333333323</v>
      </c>
      <c r="L43" s="75">
        <f>L17+L41</f>
        <v>53010.743333333325</v>
      </c>
    </row>
    <row r="44" spans="2:12" ht="8" customHeight="1" x14ac:dyDescent="0.3">
      <c r="B44" s="54"/>
      <c r="C44" s="54"/>
      <c r="D44" s="53" t="s">
        <v>48</v>
      </c>
      <c r="F44" s="62" t="s">
        <v>48</v>
      </c>
      <c r="H44" s="66"/>
      <c r="I44" s="64"/>
      <c r="K44" s="66"/>
      <c r="L44" s="64"/>
    </row>
    <row r="45" spans="2:12" x14ac:dyDescent="0.3">
      <c r="B45" s="54"/>
      <c r="C45" s="54" t="s">
        <v>170</v>
      </c>
      <c r="D45" s="70"/>
      <c r="F45" s="71"/>
      <c r="H45" s="66"/>
      <c r="I45" s="64"/>
      <c r="K45" s="66"/>
      <c r="L45" s="64"/>
    </row>
    <row r="46" spans="2:12" x14ac:dyDescent="0.3">
      <c r="B46" s="65" t="s">
        <v>171</v>
      </c>
      <c r="C46" s="65" t="s">
        <v>172</v>
      </c>
      <c r="D46" s="70">
        <f>-'[1]Trial Balance '!AM37</f>
        <v>3078.46</v>
      </c>
      <c r="F46" s="71">
        <f>-'[1]Trial Balance '!AB37</f>
        <v>-106.16</v>
      </c>
      <c r="H46" s="66">
        <f>-'[1]Trial Balance '!AO37</f>
        <v>1523.46</v>
      </c>
      <c r="I46" s="67">
        <f>-'[1]Trial Balance '!AP37</f>
        <v>1555</v>
      </c>
      <c r="J46" s="62">
        <f>D46-H46-I46</f>
        <v>0</v>
      </c>
      <c r="K46" s="66">
        <f>-'[1]Trial Balance '!AF37</f>
        <v>-44.089999999999996</v>
      </c>
      <c r="L46" s="67">
        <f>-'[1]Trial Balance '!AG37</f>
        <v>-62.07</v>
      </c>
    </row>
    <row r="47" spans="2:12" x14ac:dyDescent="0.3">
      <c r="B47" s="76" t="s">
        <v>173</v>
      </c>
      <c r="C47" s="65" t="s">
        <v>174</v>
      </c>
      <c r="D47" s="70">
        <f>-'[1]Trial Balance '!AM39</f>
        <v>186.23</v>
      </c>
      <c r="F47" s="71">
        <f>-'[1]Trial Balance '!AB39</f>
        <v>3840.9100000000008</v>
      </c>
      <c r="H47" s="66">
        <f>-'[1]Trial Balance '!AO39</f>
        <v>186.23</v>
      </c>
      <c r="I47" s="67">
        <f>-'[1]Trial Balance '!AP39</f>
        <v>0</v>
      </c>
      <c r="K47" s="66">
        <f>-'[1]Trial Balance '!AF39</f>
        <v>3840.9100000000008</v>
      </c>
      <c r="L47" s="67">
        <f>-'[1]Trial Balance '!AG39</f>
        <v>0</v>
      </c>
    </row>
    <row r="48" spans="2:12" x14ac:dyDescent="0.3">
      <c r="B48" s="76" t="s">
        <v>175</v>
      </c>
      <c r="C48" s="65" t="s">
        <v>176</v>
      </c>
      <c r="D48" s="70">
        <f>-'[1]Trial Balance '!AM41</f>
        <v>62.5</v>
      </c>
      <c r="F48" s="71">
        <f>-'[1]Trial Balance '!AB41</f>
        <v>1466.51</v>
      </c>
      <c r="H48" s="66">
        <f>-'[1]Trial Balance '!AO41</f>
        <v>0</v>
      </c>
      <c r="I48" s="67">
        <f>-'[1]Trial Balance '!AP41</f>
        <v>62.5</v>
      </c>
      <c r="K48" s="66">
        <f>-'[1]Trial Balance '!AF41</f>
        <v>0</v>
      </c>
      <c r="L48" s="67">
        <f>-'[1]Trial Balance '!AG41</f>
        <v>1466.51</v>
      </c>
    </row>
    <row r="49" spans="2:12" x14ac:dyDescent="0.3">
      <c r="B49" s="65">
        <v>2111</v>
      </c>
      <c r="C49" s="65" t="s">
        <v>177</v>
      </c>
      <c r="D49" s="70">
        <f>-'[1]Trial Balance '!AM40</f>
        <v>6844.74</v>
      </c>
      <c r="F49" s="71">
        <f>-'[1]Trial Balance '!AB40</f>
        <v>8405.6486000000004</v>
      </c>
      <c r="H49" s="66">
        <f>-'[1]Trial Balance '!AO40</f>
        <v>6844.74</v>
      </c>
      <c r="I49" s="67">
        <f>-'[1]Trial Balance '!AP40</f>
        <v>0</v>
      </c>
      <c r="K49" s="66">
        <f>-'[1]Trial Balance '!AF40</f>
        <v>8405.6486000000004</v>
      </c>
      <c r="L49" s="67">
        <f>-'[1]Trial Balance '!AG40</f>
        <v>0</v>
      </c>
    </row>
    <row r="50" spans="2:12" x14ac:dyDescent="0.3">
      <c r="B50" s="65" t="s">
        <v>178</v>
      </c>
      <c r="C50" s="65" t="s">
        <v>179</v>
      </c>
      <c r="D50" s="70">
        <f>-'[1]Trial Balance '!AM42-'[1]Trial Balance '!AM38</f>
        <v>5594.98</v>
      </c>
      <c r="F50" s="71">
        <f>-'[1]Trial Balance '!AB42-'[1]Trial Balance '!AB38</f>
        <v>4960.9164000000001</v>
      </c>
      <c r="H50" s="66">
        <f>-'[1]Trial Balance '!AO42</f>
        <v>0</v>
      </c>
      <c r="I50" s="67">
        <f>-'[1]Trial Balance '!AP42-'[1]Trial Balance '!AP38</f>
        <v>5594.98</v>
      </c>
      <c r="K50" s="66">
        <f>-'[1]Trial Balance '!AF42</f>
        <v>0</v>
      </c>
      <c r="L50" s="67">
        <f>-'[1]Trial Balance '!AG42-'[1]Trial Balance '!AG38</f>
        <v>4960.9164000000001</v>
      </c>
    </row>
    <row r="51" spans="2:12" x14ac:dyDescent="0.3">
      <c r="B51" s="65">
        <v>2115</v>
      </c>
      <c r="C51" s="65" t="s">
        <v>180</v>
      </c>
      <c r="D51" s="70">
        <f>-'[1]Trial Balance '!AM43</f>
        <v>1695</v>
      </c>
      <c r="F51" s="71">
        <f>-'[1]Trial Balance '!AB43</f>
        <v>3900</v>
      </c>
      <c r="H51" s="66">
        <f>-'[1]Trial Balance '!AO43</f>
        <v>1695</v>
      </c>
      <c r="I51" s="67">
        <f>-'[1]Trial Balance '!AP43</f>
        <v>0</v>
      </c>
      <c r="K51" s="66">
        <f>-'[1]Trial Balance '!AF43</f>
        <v>3900</v>
      </c>
      <c r="L51" s="67">
        <f>-'[1]Trial Balance '!AG43</f>
        <v>0</v>
      </c>
    </row>
    <row r="52" spans="2:12" x14ac:dyDescent="0.3">
      <c r="B52" s="65">
        <v>2116</v>
      </c>
      <c r="C52" s="65" t="s">
        <v>181</v>
      </c>
      <c r="D52" s="70">
        <f>-'[1]Trial Balance '!AM44</f>
        <v>350</v>
      </c>
      <c r="F52" s="71">
        <f>-'[1]Trial Balance '!AB44</f>
        <v>0</v>
      </c>
      <c r="H52" s="66">
        <f>-'[1]Trial Balance '!AO44</f>
        <v>350</v>
      </c>
      <c r="I52" s="67">
        <f>-'[1]Trial Balance '!AP44</f>
        <v>0</v>
      </c>
      <c r="K52" s="66">
        <f>-'[1]Trial Balance '!AF44</f>
        <v>0</v>
      </c>
      <c r="L52" s="67">
        <f>-'[1]Trial Balance '!AG44</f>
        <v>0</v>
      </c>
    </row>
    <row r="53" spans="2:12" x14ac:dyDescent="0.3">
      <c r="B53" s="65" t="s">
        <v>182</v>
      </c>
      <c r="C53" s="65" t="s">
        <v>113</v>
      </c>
      <c r="D53" s="70">
        <f>-'[1]Trial Balance '!AM47</f>
        <v>179.19</v>
      </c>
      <c r="F53" s="71">
        <f>-'[1]Trial Balance '!AB47</f>
        <v>122.80000000000001</v>
      </c>
      <c r="H53" s="66">
        <f>-'[1]Trial Balance '!AO47</f>
        <v>148.19</v>
      </c>
      <c r="I53" s="67">
        <f>-'[1]Trial Balance '!AP47</f>
        <v>31</v>
      </c>
      <c r="K53" s="66">
        <f>-'[1]Trial Balance '!AF47</f>
        <v>122.80000000000001</v>
      </c>
      <c r="L53" s="67">
        <f>-'[1]Trial Balance '!AG47</f>
        <v>0</v>
      </c>
    </row>
    <row r="54" spans="2:12" x14ac:dyDescent="0.3">
      <c r="B54" s="54"/>
      <c r="C54" s="54"/>
      <c r="D54" s="72">
        <f>SUM(D45:D53)</f>
        <v>17991.099999999999</v>
      </c>
      <c r="F54" s="72">
        <f>SUM(F45:F53)</f>
        <v>22590.625000000004</v>
      </c>
      <c r="H54" s="73">
        <f>SUM(H46:H53)</f>
        <v>10747.62</v>
      </c>
      <c r="I54" s="74">
        <f>SUM(I46:I53)</f>
        <v>7243.48</v>
      </c>
      <c r="K54" s="73">
        <f>SUM(K46:K53)</f>
        <v>16225.268599999999</v>
      </c>
      <c r="L54" s="74">
        <f>SUM(L46:L53)</f>
        <v>6365.3564000000006</v>
      </c>
    </row>
    <row r="55" spans="2:12" ht="8" customHeight="1" x14ac:dyDescent="0.3">
      <c r="B55" s="54"/>
      <c r="C55" s="54"/>
      <c r="D55" s="70"/>
      <c r="F55" s="71"/>
      <c r="H55" s="66"/>
      <c r="I55" s="67"/>
      <c r="K55" s="66"/>
      <c r="L55" s="67"/>
    </row>
    <row r="56" spans="2:12" x14ac:dyDescent="0.3">
      <c r="B56" s="68"/>
      <c r="C56" s="68" t="s">
        <v>183</v>
      </c>
      <c r="D56" s="75">
        <f>D54</f>
        <v>17991.099999999999</v>
      </c>
      <c r="F56" s="75">
        <f>F54</f>
        <v>22590.625000000004</v>
      </c>
      <c r="H56" s="75">
        <f>H54</f>
        <v>10747.62</v>
      </c>
      <c r="I56" s="75">
        <f>I54</f>
        <v>7243.48</v>
      </c>
      <c r="K56" s="75">
        <f>K54</f>
        <v>16225.268599999999</v>
      </c>
      <c r="L56" s="75">
        <f>L54</f>
        <v>6365.3564000000006</v>
      </c>
    </row>
    <row r="57" spans="2:12" ht="8" customHeight="1" x14ac:dyDescent="0.3">
      <c r="B57" s="65" t="s">
        <v>47</v>
      </c>
      <c r="C57" s="65"/>
      <c r="D57" s="53" t="s">
        <v>48</v>
      </c>
      <c r="F57" s="62" t="s">
        <v>48</v>
      </c>
      <c r="H57" s="66"/>
      <c r="I57" s="67"/>
      <c r="K57" s="66"/>
      <c r="L57" s="67"/>
    </row>
    <row r="58" spans="2:12" x14ac:dyDescent="0.3">
      <c r="B58" s="68"/>
      <c r="C58" s="68" t="s">
        <v>184</v>
      </c>
      <c r="D58" s="75">
        <f>D41-D56</f>
        <v>49153.85</v>
      </c>
      <c r="F58" s="75">
        <f>F41-F56</f>
        <v>65958.921666666662</v>
      </c>
      <c r="H58" s="75">
        <f>H41-H56</f>
        <v>32311.379999999997</v>
      </c>
      <c r="I58" s="75">
        <f>I41-I56</f>
        <v>16842.47</v>
      </c>
      <c r="K58" s="75">
        <f>K41-K56</f>
        <v>30019.574733333324</v>
      </c>
      <c r="L58" s="75">
        <f>L41-L56</f>
        <v>35939.34693333332</v>
      </c>
    </row>
    <row r="59" spans="2:12" ht="8" customHeight="1" x14ac:dyDescent="0.3">
      <c r="B59" s="54"/>
      <c r="C59" s="54"/>
      <c r="D59" s="70"/>
      <c r="F59" s="70"/>
      <c r="H59" s="66"/>
      <c r="I59" s="67"/>
      <c r="K59" s="66"/>
      <c r="L59" s="67"/>
    </row>
    <row r="60" spans="2:12" x14ac:dyDescent="0.3">
      <c r="B60" s="54"/>
      <c r="C60" s="54" t="s">
        <v>185</v>
      </c>
      <c r="D60" s="70"/>
      <c r="F60" s="70"/>
      <c r="H60" s="66"/>
      <c r="I60" s="67"/>
      <c r="K60" s="66"/>
      <c r="L60" s="67"/>
    </row>
    <row r="61" spans="2:12" x14ac:dyDescent="0.3">
      <c r="B61" s="65">
        <v>2115</v>
      </c>
      <c r="C61" s="65" t="s">
        <v>186</v>
      </c>
      <c r="D61" s="70">
        <f>-'[1]Trial Balance '!AM45</f>
        <v>31216.25</v>
      </c>
      <c r="F61" s="71">
        <f>-'[1]Trial Balance '!AB45</f>
        <v>0</v>
      </c>
      <c r="H61" s="66">
        <f>-'[1]Trial Balance '!AO45</f>
        <v>31216.25</v>
      </c>
      <c r="I61" s="67">
        <f>-'[1]Trial Balance '!AP45</f>
        <v>0</v>
      </c>
      <c r="K61" s="66">
        <f>-'[1]Trial Balance '!AF45</f>
        <v>0</v>
      </c>
      <c r="L61" s="67">
        <f>-'[1]Trial Balance '!AG45</f>
        <v>0</v>
      </c>
    </row>
    <row r="62" spans="2:12" x14ac:dyDescent="0.3">
      <c r="B62" s="65">
        <v>2116</v>
      </c>
      <c r="C62" s="65" t="s">
        <v>187</v>
      </c>
      <c r="D62" s="70">
        <f>-'[1]Trial Balance '!AM46</f>
        <v>6329.17</v>
      </c>
      <c r="F62" s="71">
        <f>-'[1]Trial Balance '!AB46</f>
        <v>0</v>
      </c>
      <c r="H62" s="66">
        <f>-'[1]Trial Balance '!AO46</f>
        <v>6329.17</v>
      </c>
      <c r="I62" s="67">
        <f>-'[1]Trial Balance '!AP46</f>
        <v>0</v>
      </c>
      <c r="K62" s="66">
        <f>-'[1]Trial Balance '!AF46</f>
        <v>0</v>
      </c>
      <c r="L62" s="67">
        <f>-'[1]Trial Balance '!AG46</f>
        <v>0</v>
      </c>
    </row>
    <row r="63" spans="2:12" x14ac:dyDescent="0.3">
      <c r="B63" s="65"/>
      <c r="C63" s="65"/>
      <c r="D63" s="72">
        <f>SUM(D61:D62)</f>
        <v>37545.42</v>
      </c>
      <c r="F63" s="77">
        <f>SUM(F61:F62)</f>
        <v>0</v>
      </c>
      <c r="H63" s="78">
        <f>SUM(H61:H62)</f>
        <v>37545.42</v>
      </c>
      <c r="I63" s="79">
        <f>SUM(I61:I62)</f>
        <v>0</v>
      </c>
      <c r="K63" s="78">
        <f>SUM(K61:K62)</f>
        <v>0</v>
      </c>
      <c r="L63" s="79">
        <f>SUM(L61:L62)</f>
        <v>0</v>
      </c>
    </row>
    <row r="64" spans="2:12" x14ac:dyDescent="0.3">
      <c r="B64" s="65"/>
      <c r="C64" s="65"/>
      <c r="D64" s="70"/>
      <c r="F64" s="71"/>
      <c r="H64" s="66"/>
      <c r="I64" s="67"/>
      <c r="K64" s="66"/>
      <c r="L64" s="67"/>
    </row>
    <row r="65" spans="2:12" x14ac:dyDescent="0.3">
      <c r="B65" s="68"/>
      <c r="C65" s="68" t="s">
        <v>188</v>
      </c>
      <c r="D65" s="75">
        <f>D43-D56-D63</f>
        <v>104574.54</v>
      </c>
      <c r="F65" s="75">
        <f>F43-F56-F63</f>
        <v>84208.531666666662</v>
      </c>
      <c r="H65" s="75">
        <f>H43-H56-H63</f>
        <v>79148.035000000003</v>
      </c>
      <c r="I65" s="75">
        <f>I17+I58</f>
        <v>25426.505000000001</v>
      </c>
      <c r="J65" s="62">
        <f>D65-H65-I65</f>
        <v>0</v>
      </c>
      <c r="K65" s="75">
        <f>K43-K56-K63</f>
        <v>37563.14473333332</v>
      </c>
      <c r="L65" s="75">
        <f>L17+L58</f>
        <v>46645.38693333332</v>
      </c>
    </row>
    <row r="66" spans="2:12" ht="8" customHeight="1" x14ac:dyDescent="0.3">
      <c r="B66" s="54"/>
      <c r="C66" s="54"/>
      <c r="D66" s="53" t="s">
        <v>48</v>
      </c>
      <c r="F66" s="62" t="s">
        <v>48</v>
      </c>
      <c r="H66" s="66"/>
      <c r="I66" s="67"/>
      <c r="K66" s="66"/>
      <c r="L66" s="67"/>
    </row>
    <row r="67" spans="2:12" x14ac:dyDescent="0.3">
      <c r="B67" s="54"/>
      <c r="C67" s="54" t="s">
        <v>189</v>
      </c>
      <c r="D67" s="70"/>
      <c r="F67" s="71"/>
      <c r="H67" s="66"/>
      <c r="I67" s="67"/>
      <c r="K67" s="66"/>
      <c r="L67" s="67"/>
    </row>
    <row r="68" spans="2:12" x14ac:dyDescent="0.3">
      <c r="B68" s="65" t="s">
        <v>190</v>
      </c>
      <c r="C68" s="65" t="s">
        <v>191</v>
      </c>
      <c r="D68" s="70">
        <f>-'[1]Trial Balance '!AM48</f>
        <v>74130.02</v>
      </c>
      <c r="F68" s="71">
        <f>-'[1]Trial Balance '!AB48</f>
        <v>74130.02</v>
      </c>
      <c r="H68" s="66">
        <f>-'[1]Trial Balance '!AM48</f>
        <v>74130.02</v>
      </c>
      <c r="I68" s="67">
        <f>-'[1]Trial Balance '!AN48</f>
        <v>0</v>
      </c>
      <c r="J68" s="62"/>
      <c r="K68" s="66">
        <f>-'[1]Trial Balance '!AF48</f>
        <v>74130.02</v>
      </c>
      <c r="L68" s="67">
        <f>-'[1]Trial Balance '!AG48</f>
        <v>0</v>
      </c>
    </row>
    <row r="69" spans="2:12" x14ac:dyDescent="0.3">
      <c r="B69" s="65" t="s">
        <v>192</v>
      </c>
      <c r="C69" s="65" t="s">
        <v>193</v>
      </c>
      <c r="D69" s="70">
        <f>-'[1]Trial Balance '!AM49</f>
        <v>10058.51</v>
      </c>
      <c r="F69" s="71">
        <f>-'[1]Trial Balance '!AB49</f>
        <v>0</v>
      </c>
      <c r="H69" s="66">
        <f>-'[1]Trial Balance '!AM49</f>
        <v>10058.51</v>
      </c>
      <c r="I69" s="67">
        <f>-'[1]Trial Balance '!AN49</f>
        <v>0</v>
      </c>
      <c r="K69" s="66">
        <f>-'[1]Trial Balance '!AF49</f>
        <v>0</v>
      </c>
      <c r="L69" s="67">
        <f>-'[1]Trial Balance '!AG49</f>
        <v>0</v>
      </c>
    </row>
    <row r="70" spans="2:12" x14ac:dyDescent="0.3">
      <c r="B70" s="65" t="s">
        <v>47</v>
      </c>
      <c r="C70" s="65" t="s">
        <v>194</v>
      </c>
      <c r="D70" s="70">
        <f>'Fin Stats - P&amp;L Mngt Style'!E87</f>
        <v>20386.009999999995</v>
      </c>
      <c r="F70" s="71">
        <f>'Fin Stats - P&amp;L Mngt Style'!G87</f>
        <v>10078.509999999991</v>
      </c>
      <c r="H70" s="66">
        <f>'Fin Stats - P&amp;L Mngt Style'!I87</f>
        <v>22363.96</v>
      </c>
      <c r="I70" s="67">
        <f>'Fin Stats - P&amp;L Mngt Style'!J87</f>
        <v>-1977.9500000000007</v>
      </c>
      <c r="K70" s="66">
        <f>'Fin Stats - P&amp;L Mngt Style'!L87</f>
        <v>19391.618343421462</v>
      </c>
      <c r="L70" s="67">
        <f>'Fin Stats - P&amp;L Mngt Style'!M87</f>
        <v>-9313.1083434214688</v>
      </c>
    </row>
    <row r="71" spans="2:12" x14ac:dyDescent="0.3">
      <c r="B71" s="68"/>
      <c r="C71" s="68" t="s">
        <v>195</v>
      </c>
      <c r="D71" s="75">
        <f>SUM(D68:D70)</f>
        <v>104574.54</v>
      </c>
      <c r="F71" s="75">
        <f>SUM(F68:F70)</f>
        <v>84208.53</v>
      </c>
      <c r="H71" s="75">
        <f>SUM(H68:H70)</f>
        <v>106552.48999999999</v>
      </c>
      <c r="I71" s="75">
        <f>SUM(I68:I70)</f>
        <v>-1977.9500000000007</v>
      </c>
      <c r="J71" s="80"/>
      <c r="K71" s="75">
        <f>SUM(K68:K70)</f>
        <v>93521.638343421466</v>
      </c>
      <c r="L71" s="75">
        <f>SUM(L68:L70)</f>
        <v>-9313.1083434214688</v>
      </c>
    </row>
    <row r="72" spans="2:12" x14ac:dyDescent="0.3">
      <c r="D72" s="81">
        <f>D65-D71</f>
        <v>0</v>
      </c>
      <c r="F72" s="80">
        <f>F65-F71</f>
        <v>1.6666666633682325E-3</v>
      </c>
      <c r="H72" s="82" t="s">
        <v>196</v>
      </c>
      <c r="I72" s="80">
        <f>SUM(H65:I65)-SUM(H71:I71)</f>
        <v>0</v>
      </c>
      <c r="K72" s="82" t="s">
        <v>196</v>
      </c>
      <c r="L72" s="80">
        <f>SUM(K65:L65)-SUM(K71:L71)</f>
        <v>1.6666666488163173E-3</v>
      </c>
    </row>
    <row r="73" spans="2:12" x14ac:dyDescent="0.3">
      <c r="H73" s="62"/>
      <c r="I73" s="62"/>
    </row>
  </sheetData>
  <mergeCells count="2">
    <mergeCell ref="H4:I4"/>
    <mergeCell ref="K4:L4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30B4-7DC7-40E6-A4EA-082C02E70CF0}">
  <sheetPr>
    <pageSetUpPr fitToPage="1"/>
  </sheetPr>
  <dimension ref="A1:J20"/>
  <sheetViews>
    <sheetView workbookViewId="0">
      <selection activeCell="C1" sqref="C1"/>
    </sheetView>
  </sheetViews>
  <sheetFormatPr defaultRowHeight="14.5" x14ac:dyDescent="0.35"/>
  <cols>
    <col min="1" max="1" width="24.81640625" bestFit="1" customWidth="1"/>
    <col min="2" max="9" width="10.6328125" customWidth="1"/>
    <col min="10" max="10" width="10.6328125" style="83" customWidth="1"/>
  </cols>
  <sheetData>
    <row r="1" spans="1:10" x14ac:dyDescent="0.35">
      <c r="A1" s="2" t="s">
        <v>0</v>
      </c>
    </row>
    <row r="2" spans="1:10" x14ac:dyDescent="0.35">
      <c r="A2" s="52"/>
    </row>
    <row r="3" spans="1:10" x14ac:dyDescent="0.35">
      <c r="A3" s="54" t="s">
        <v>116</v>
      </c>
    </row>
    <row r="5" spans="1:10" x14ac:dyDescent="0.35">
      <c r="A5" s="84" t="s">
        <v>120</v>
      </c>
    </row>
    <row r="6" spans="1:10" ht="26.5" x14ac:dyDescent="0.35">
      <c r="A6" s="85"/>
      <c r="B6" s="86" t="s">
        <v>197</v>
      </c>
      <c r="C6" s="86" t="s">
        <v>198</v>
      </c>
      <c r="D6" s="86" t="s">
        <v>199</v>
      </c>
      <c r="E6" s="86" t="s">
        <v>200</v>
      </c>
      <c r="F6" s="86" t="s">
        <v>201</v>
      </c>
      <c r="G6" s="86" t="s">
        <v>202</v>
      </c>
      <c r="H6" s="86" t="s">
        <v>203</v>
      </c>
      <c r="I6" s="86" t="s">
        <v>204</v>
      </c>
      <c r="J6" s="86" t="s">
        <v>6</v>
      </c>
    </row>
    <row r="7" spans="1:10" x14ac:dyDescent="0.35">
      <c r="A7" s="87"/>
      <c r="B7" s="88" t="s">
        <v>205</v>
      </c>
      <c r="C7" s="88" t="s">
        <v>205</v>
      </c>
      <c r="D7" s="88" t="s">
        <v>205</v>
      </c>
      <c r="E7" s="88" t="s">
        <v>205</v>
      </c>
      <c r="F7" s="88" t="s">
        <v>205</v>
      </c>
      <c r="G7" s="88" t="s">
        <v>205</v>
      </c>
      <c r="H7" s="88" t="s">
        <v>205</v>
      </c>
      <c r="I7" s="88" t="s">
        <v>205</v>
      </c>
      <c r="J7" s="88" t="s">
        <v>205</v>
      </c>
    </row>
    <row r="8" spans="1:10" x14ac:dyDescent="0.35">
      <c r="A8" s="89" t="s">
        <v>206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x14ac:dyDescent="0.35">
      <c r="A9" s="92" t="s">
        <v>207</v>
      </c>
      <c r="B9" s="90">
        <v>13218.5</v>
      </c>
      <c r="C9" s="90">
        <v>19982</v>
      </c>
      <c r="D9" s="90">
        <v>6852</v>
      </c>
      <c r="E9" s="90">
        <v>0</v>
      </c>
      <c r="F9" s="90">
        <v>0</v>
      </c>
      <c r="G9" s="90">
        <v>5701.8</v>
      </c>
      <c r="H9" s="90">
        <v>4141.08</v>
      </c>
      <c r="I9" s="90">
        <v>3533.23</v>
      </c>
      <c r="J9" s="91">
        <v>53428.610000000008</v>
      </c>
    </row>
    <row r="10" spans="1:10" x14ac:dyDescent="0.35">
      <c r="A10" s="92" t="s">
        <v>208</v>
      </c>
      <c r="B10" s="90">
        <v>0</v>
      </c>
      <c r="C10" s="90">
        <v>0</v>
      </c>
      <c r="D10" s="90">
        <v>0</v>
      </c>
      <c r="E10" s="90">
        <v>68371.83</v>
      </c>
      <c r="F10" s="90">
        <v>11976</v>
      </c>
      <c r="G10" s="90"/>
      <c r="H10" s="90"/>
      <c r="I10" s="90"/>
      <c r="J10" s="91">
        <v>80347.83</v>
      </c>
    </row>
    <row r="11" spans="1:10" x14ac:dyDescent="0.35">
      <c r="A11" s="89" t="s">
        <v>209</v>
      </c>
      <c r="B11" s="93">
        <v>13218.5</v>
      </c>
      <c r="C11" s="93">
        <v>19982</v>
      </c>
      <c r="D11" s="93">
        <v>6852</v>
      </c>
      <c r="E11" s="93">
        <v>68371.83</v>
      </c>
      <c r="F11" s="93">
        <v>11976</v>
      </c>
      <c r="G11" s="93">
        <v>5701.8</v>
      </c>
      <c r="H11" s="93">
        <v>4141.08</v>
      </c>
      <c r="I11" s="93">
        <v>3533.23</v>
      </c>
      <c r="J11" s="93">
        <v>133776.44</v>
      </c>
    </row>
    <row r="12" spans="1:10" x14ac:dyDescent="0.35">
      <c r="A12" s="92"/>
      <c r="B12" s="90"/>
      <c r="C12" s="90"/>
      <c r="D12" s="90"/>
      <c r="E12" s="90"/>
      <c r="F12" s="90"/>
      <c r="G12" s="90"/>
      <c r="H12" s="90"/>
      <c r="I12" s="90"/>
      <c r="J12" s="91"/>
    </row>
    <row r="13" spans="1:10" x14ac:dyDescent="0.35">
      <c r="A13" s="89" t="s">
        <v>210</v>
      </c>
      <c r="B13" s="90"/>
      <c r="C13" s="90"/>
      <c r="D13" s="90"/>
      <c r="E13" s="90"/>
      <c r="F13" s="90"/>
      <c r="G13" s="90"/>
      <c r="H13" s="90"/>
      <c r="I13" s="90"/>
      <c r="J13" s="91"/>
    </row>
    <row r="14" spans="1:10" x14ac:dyDescent="0.35">
      <c r="A14" s="92" t="s">
        <v>207</v>
      </c>
      <c r="B14" s="90">
        <v>11238</v>
      </c>
      <c r="C14" s="90">
        <v>18157</v>
      </c>
      <c r="D14" s="90">
        <v>1597</v>
      </c>
      <c r="E14" s="90">
        <v>0</v>
      </c>
      <c r="F14" s="90">
        <v>0</v>
      </c>
      <c r="G14" s="90">
        <v>2887</v>
      </c>
      <c r="H14" s="90">
        <v>850</v>
      </c>
      <c r="I14" s="90">
        <v>450</v>
      </c>
      <c r="J14" s="91">
        <v>35179</v>
      </c>
    </row>
    <row r="15" spans="1:10" x14ac:dyDescent="0.35">
      <c r="A15" s="92" t="s">
        <v>211</v>
      </c>
      <c r="B15" s="90">
        <v>884.01000000000022</v>
      </c>
      <c r="C15" s="90">
        <v>840</v>
      </c>
      <c r="D15" s="90">
        <v>192</v>
      </c>
      <c r="E15" s="90">
        <v>2192.17</v>
      </c>
      <c r="F15" s="90">
        <v>623.15</v>
      </c>
      <c r="G15" s="90">
        <v>288</v>
      </c>
      <c r="H15" s="90">
        <v>411.99</v>
      </c>
      <c r="I15" s="90">
        <v>200.01</v>
      </c>
      <c r="J15" s="91">
        <v>5631.33</v>
      </c>
    </row>
    <row r="16" spans="1:10" x14ac:dyDescent="0.35">
      <c r="A16" s="89" t="s">
        <v>209</v>
      </c>
      <c r="B16" s="93">
        <v>12122.01</v>
      </c>
      <c r="C16" s="93">
        <v>18997</v>
      </c>
      <c r="D16" s="93">
        <v>1789</v>
      </c>
      <c r="E16" s="93">
        <v>2192.17</v>
      </c>
      <c r="F16" s="93">
        <v>623.15</v>
      </c>
      <c r="G16" s="93">
        <v>3175</v>
      </c>
      <c r="H16" s="93">
        <v>1261.99</v>
      </c>
      <c r="I16" s="93">
        <v>650.01</v>
      </c>
      <c r="J16" s="93">
        <v>40810.33</v>
      </c>
    </row>
    <row r="17" spans="1:10" x14ac:dyDescent="0.35">
      <c r="A17" s="92"/>
      <c r="B17" s="90"/>
      <c r="C17" s="90"/>
      <c r="D17" s="90"/>
      <c r="E17" s="90"/>
      <c r="F17" s="90"/>
      <c r="G17" s="90"/>
      <c r="H17" s="90"/>
      <c r="I17" s="90"/>
      <c r="J17" s="91"/>
    </row>
    <row r="18" spans="1:10" x14ac:dyDescent="0.35">
      <c r="A18" s="89" t="s">
        <v>212</v>
      </c>
      <c r="B18" s="90"/>
      <c r="C18" s="90"/>
      <c r="D18" s="90"/>
      <c r="E18" s="90"/>
      <c r="F18" s="90"/>
      <c r="G18" s="90"/>
      <c r="H18" s="90"/>
      <c r="I18" s="90"/>
      <c r="J18" s="91"/>
    </row>
    <row r="19" spans="1:10" x14ac:dyDescent="0.35">
      <c r="A19" s="89" t="s">
        <v>209</v>
      </c>
      <c r="B19" s="94">
        <v>1096.4899999999998</v>
      </c>
      <c r="C19" s="94">
        <v>985</v>
      </c>
      <c r="D19" s="94">
        <v>5063</v>
      </c>
      <c r="E19" s="94">
        <v>66179.66</v>
      </c>
      <c r="F19" s="94">
        <v>11352.85</v>
      </c>
      <c r="G19" s="94">
        <v>2526.8000000000002</v>
      </c>
      <c r="H19" s="94">
        <v>2879.09</v>
      </c>
      <c r="I19" s="94">
        <v>2883.2200000000003</v>
      </c>
      <c r="J19" s="94">
        <v>92966.11</v>
      </c>
    </row>
    <row r="20" spans="1:10" x14ac:dyDescent="0.35">
      <c r="A20" s="92" t="s">
        <v>213</v>
      </c>
      <c r="B20" s="95">
        <v>1980.5</v>
      </c>
      <c r="C20" s="95">
        <v>1825</v>
      </c>
      <c r="D20" s="95">
        <v>5255</v>
      </c>
      <c r="E20" s="95">
        <v>0</v>
      </c>
      <c r="F20" s="95">
        <v>0</v>
      </c>
      <c r="G20" s="95">
        <v>2814.8</v>
      </c>
      <c r="H20" s="95">
        <v>3291.08</v>
      </c>
      <c r="I20" s="95">
        <v>3083.23</v>
      </c>
      <c r="J20" s="93">
        <v>18249.610000000008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Fin Stats - P&amp;L Mngt Style</vt:lpstr>
      <vt:lpstr>Fin Stats - BS Mngt Style</vt:lpstr>
      <vt:lpstr>Fixed Assets</vt:lpstr>
      <vt:lpstr>'Fin Stats - BS Mngt Style'!Print_Area</vt:lpstr>
      <vt:lpstr>'Fin Stats - P&amp;L Mngt Style'!Print_Area</vt:lpstr>
      <vt:lpstr>'Fixed Assets'!Print_Area</vt:lpstr>
      <vt:lpstr>'Fin Stats - P&amp;L Mngt Style'!Print_Titles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Chalmers</dc:creator>
  <cp:lastModifiedBy>Douglas Chalmers</cp:lastModifiedBy>
  <cp:lastPrinted>2025-11-11T17:36:00Z</cp:lastPrinted>
  <dcterms:created xsi:type="dcterms:W3CDTF">2025-11-06T10:59:42Z</dcterms:created>
  <dcterms:modified xsi:type="dcterms:W3CDTF">2026-01-06T19:25:53Z</dcterms:modified>
</cp:coreProperties>
</file>